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defaultThemeVersion="124226"/>
  <mc:AlternateContent xmlns:mc="http://schemas.openxmlformats.org/markup-compatibility/2006">
    <mc:Choice Requires="x15">
      <x15ac:absPath xmlns:x15ac="http://schemas.microsoft.com/office/spreadsheetml/2010/11/ac" url="https://grsarantis-my.sharepoint.com/personal/mas02_sarantis_gr/Documents/MY DOCS/IR/Financial/2021/6Μ 2021/Site/"/>
    </mc:Choice>
  </mc:AlternateContent>
  <xr:revisionPtr revIDLastSave="100" documentId="13_ncr:4000b_{64F72989-9AA7-4321-A9EA-4F249A64E933}" xr6:coauthVersionLast="44" xr6:coauthVersionMax="45" xr10:uidLastSave="{31F53F22-E6C7-4A5B-A45C-A87EE6E50529}"/>
  <bookViews>
    <workbookView xWindow="-120" yWindow="-120" windowWidth="29040" windowHeight="15840" tabRatio="706" xr2:uid="{00000000-000D-0000-FFFF-FFFF00000000}"/>
  </bookViews>
  <sheets>
    <sheet name="Activity Turnover" sheetId="7" r:id="rId1"/>
    <sheet name="Activity EBIT" sheetId="11" r:id="rId2"/>
    <sheet name="Country Turnover" sheetId="10" r:id="rId3"/>
    <sheet name="Country EBIT" sheetId="12"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3" i="12" l="1"/>
  <c r="D53" i="12"/>
  <c r="C53" i="12"/>
  <c r="C49" i="12"/>
  <c r="C60" i="12" l="1"/>
  <c r="C62" i="12" s="1"/>
  <c r="C58" i="12"/>
  <c r="C54" i="12"/>
  <c r="C50" i="12"/>
  <c r="C46" i="12"/>
  <c r="C45" i="12"/>
  <c r="C42" i="12"/>
  <c r="C41" i="12"/>
  <c r="C38" i="12"/>
  <c r="C37" i="12"/>
  <c r="C34" i="12"/>
  <c r="C33" i="12"/>
  <c r="C30" i="12"/>
  <c r="C29" i="12"/>
  <c r="C26" i="12"/>
  <c r="C25" i="12"/>
  <c r="C22" i="12"/>
  <c r="C21" i="12"/>
  <c r="C18" i="12"/>
  <c r="C17" i="12"/>
  <c r="C14" i="12"/>
  <c r="C13" i="12"/>
  <c r="C10" i="12"/>
  <c r="C9" i="12"/>
  <c r="C6" i="12"/>
  <c r="C5" i="12"/>
  <c r="C47" i="10"/>
  <c r="C46" i="10"/>
  <c r="C49" i="10" s="1"/>
  <c r="C44" i="10"/>
  <c r="C41" i="10"/>
  <c r="C38" i="10"/>
  <c r="C35" i="10"/>
  <c r="C32" i="10"/>
  <c r="C29" i="10"/>
  <c r="C26" i="10"/>
  <c r="C23" i="10"/>
  <c r="C20" i="10"/>
  <c r="C17" i="10"/>
  <c r="C14" i="10"/>
  <c r="C11" i="10"/>
  <c r="C8" i="10"/>
  <c r="C5" i="10"/>
  <c r="C58" i="11"/>
  <c r="C61" i="11" s="1"/>
  <c r="C53" i="11"/>
  <c r="C52" i="11"/>
  <c r="C49" i="11"/>
  <c r="C42" i="11"/>
  <c r="C41" i="11"/>
  <c r="C38" i="11"/>
  <c r="C37" i="11"/>
  <c r="C34" i="11"/>
  <c r="C33" i="11"/>
  <c r="C30" i="11"/>
  <c r="C29" i="11"/>
  <c r="C26" i="11"/>
  <c r="C25" i="11"/>
  <c r="C23" i="11"/>
  <c r="C22" i="11"/>
  <c r="C21" i="11"/>
  <c r="C18" i="11"/>
  <c r="C17" i="11"/>
  <c r="C14" i="11"/>
  <c r="C13" i="11"/>
  <c r="C10" i="11"/>
  <c r="C9" i="11"/>
  <c r="C7" i="11"/>
  <c r="C6" i="11"/>
  <c r="C5" i="11"/>
  <c r="C37" i="7"/>
  <c r="C38" i="7" s="1"/>
  <c r="C33" i="7"/>
  <c r="C32" i="7"/>
  <c r="C30" i="7"/>
  <c r="C29" i="7"/>
  <c r="C27" i="7"/>
  <c r="C26" i="7"/>
  <c r="C23" i="7"/>
  <c r="C21" i="7"/>
  <c r="C20" i="7"/>
  <c r="C18" i="7"/>
  <c r="C17" i="7"/>
  <c r="C15" i="7"/>
  <c r="C14" i="7"/>
  <c r="C12" i="7"/>
  <c r="C11" i="7"/>
  <c r="C9" i="7"/>
  <c r="C8" i="7"/>
  <c r="D9" i="7"/>
  <c r="C5" i="7"/>
  <c r="D6" i="7"/>
  <c r="C80" i="12" l="1"/>
  <c r="C61" i="12"/>
  <c r="C50" i="10"/>
  <c r="C9" i="10"/>
  <c r="C36" i="10"/>
  <c r="C24" i="10"/>
  <c r="C6" i="10"/>
  <c r="C45" i="10"/>
  <c r="C39" i="10"/>
  <c r="C33" i="10"/>
  <c r="C27" i="10"/>
  <c r="C21" i="10"/>
  <c r="C15" i="10"/>
  <c r="C42" i="10"/>
  <c r="C18" i="10"/>
  <c r="C30" i="10"/>
  <c r="C12" i="10"/>
  <c r="C48" i="10"/>
  <c r="C15" i="11"/>
  <c r="C39" i="11"/>
  <c r="C59" i="11"/>
  <c r="C19" i="11"/>
  <c r="C43" i="11"/>
  <c r="C11" i="11"/>
  <c r="C27" i="11"/>
  <c r="C35" i="11"/>
  <c r="C50" i="11"/>
  <c r="C31" i="11"/>
  <c r="C6" i="7"/>
  <c r="C24" i="7"/>
  <c r="D58" i="12"/>
  <c r="D50" i="12"/>
  <c r="D41" i="12"/>
  <c r="D38" i="12"/>
  <c r="D33" i="12"/>
  <c r="D26" i="12"/>
  <c r="D10" i="12"/>
  <c r="D6" i="12"/>
  <c r="D54" i="12"/>
  <c r="D49" i="12"/>
  <c r="D46" i="12"/>
  <c r="D45" i="12"/>
  <c r="D42" i="12"/>
  <c r="D30" i="12"/>
  <c r="D29" i="12"/>
  <c r="D22" i="12"/>
  <c r="D21" i="12"/>
  <c r="D18" i="12"/>
  <c r="D17" i="12"/>
  <c r="D14" i="12"/>
  <c r="D13" i="12"/>
  <c r="D38" i="10"/>
  <c r="D5" i="10"/>
  <c r="D44" i="10"/>
  <c r="D41" i="10"/>
  <c r="D35" i="10"/>
  <c r="D32" i="10"/>
  <c r="D29" i="10"/>
  <c r="D26" i="10"/>
  <c r="D23" i="10"/>
  <c r="D20" i="10"/>
  <c r="D17" i="10"/>
  <c r="D14" i="10"/>
  <c r="D11" i="10"/>
  <c r="D58" i="11"/>
  <c r="D23" i="11" s="1"/>
  <c r="D37" i="11"/>
  <c r="D34" i="11"/>
  <c r="D26" i="11"/>
  <c r="D22" i="11"/>
  <c r="D14" i="11"/>
  <c r="D55" i="11"/>
  <c r="D52" i="11"/>
  <c r="D49" i="11"/>
  <c r="D46" i="11"/>
  <c r="D45" i="11"/>
  <c r="D42" i="11"/>
  <c r="D41" i="11"/>
  <c r="D38" i="11"/>
  <c r="D30" i="11"/>
  <c r="D29" i="11"/>
  <c r="D21" i="11"/>
  <c r="D18" i="11"/>
  <c r="D17" i="11"/>
  <c r="D10" i="11"/>
  <c r="D9" i="11"/>
  <c r="D5" i="11"/>
  <c r="D32" i="7"/>
  <c r="D14" i="7"/>
  <c r="D11" i="7"/>
  <c r="D5" i="7"/>
  <c r="D35" i="7"/>
  <c r="D29" i="7"/>
  <c r="D20" i="7"/>
  <c r="D18" i="7"/>
  <c r="D17" i="7"/>
  <c r="E58" i="12"/>
  <c r="E42" i="12"/>
  <c r="E29" i="12"/>
  <c r="E13" i="12"/>
  <c r="E6" i="12"/>
  <c r="E54" i="12"/>
  <c r="E50" i="12"/>
  <c r="E49" i="12"/>
  <c r="E46" i="12"/>
  <c r="E45" i="12"/>
  <c r="E38" i="12"/>
  <c r="E37" i="12"/>
  <c r="E34" i="12"/>
  <c r="E33" i="12"/>
  <c r="E30" i="12"/>
  <c r="E26" i="12"/>
  <c r="E25" i="12"/>
  <c r="E22" i="12"/>
  <c r="E21" i="12"/>
  <c r="E18" i="12"/>
  <c r="E17" i="12"/>
  <c r="E14" i="12"/>
  <c r="E10" i="12"/>
  <c r="E9" i="12"/>
  <c r="E5" i="12"/>
  <c r="E38" i="10"/>
  <c r="E32" i="10"/>
  <c r="E44" i="10"/>
  <c r="E41" i="10"/>
  <c r="E35" i="10"/>
  <c r="E29" i="10"/>
  <c r="E26" i="10"/>
  <c r="E23" i="10"/>
  <c r="E20" i="10"/>
  <c r="E17" i="10"/>
  <c r="E14" i="10"/>
  <c r="E11" i="10"/>
  <c r="E8" i="10"/>
  <c r="E5" i="10"/>
  <c r="E41" i="11"/>
  <c r="E38" i="11"/>
  <c r="E34" i="11"/>
  <c r="E25" i="11"/>
  <c r="E9" i="11"/>
  <c r="E58" i="11"/>
  <c r="E7" i="11" s="1"/>
  <c r="E55" i="11"/>
  <c r="E52" i="11"/>
  <c r="E49" i="11"/>
  <c r="E46" i="11"/>
  <c r="E45" i="11"/>
  <c r="E42" i="11"/>
  <c r="E37" i="11"/>
  <c r="E33" i="11"/>
  <c r="E30" i="11"/>
  <c r="E29" i="11"/>
  <c r="E26" i="11"/>
  <c r="E22" i="11"/>
  <c r="E21" i="11"/>
  <c r="E18" i="11"/>
  <c r="E17" i="11"/>
  <c r="E14" i="11"/>
  <c r="E13" i="11"/>
  <c r="E10" i="11"/>
  <c r="E6" i="11"/>
  <c r="E5" i="11"/>
  <c r="E32" i="7"/>
  <c r="E30" i="7"/>
  <c r="E21" i="7"/>
  <c r="E11" i="7"/>
  <c r="E37" i="7"/>
  <c r="E27" i="7"/>
  <c r="E36" i="7"/>
  <c r="E35" i="7"/>
  <c r="E33" i="7"/>
  <c r="E29" i="7"/>
  <c r="E26" i="7"/>
  <c r="E23" i="7"/>
  <c r="E20" i="7"/>
  <c r="E18" i="7"/>
  <c r="E17" i="7"/>
  <c r="E14" i="7"/>
  <c r="E12" i="7"/>
  <c r="E9" i="7"/>
  <c r="E8" i="7"/>
  <c r="E5" i="7"/>
  <c r="F50" i="12"/>
  <c r="F33" i="12"/>
  <c r="F13" i="12"/>
  <c r="F10" i="12"/>
  <c r="F46" i="10"/>
  <c r="F38" i="12"/>
  <c r="F26" i="12"/>
  <c r="F6" i="12"/>
  <c r="F6" i="11"/>
  <c r="F58" i="12"/>
  <c r="F54" i="12"/>
  <c r="F25" i="12"/>
  <c r="F22" i="12"/>
  <c r="F29" i="12"/>
  <c r="G60" i="12"/>
  <c r="G80" i="12" s="1"/>
  <c r="G34" i="12"/>
  <c r="F34" i="12"/>
  <c r="B34" i="12"/>
  <c r="F49" i="12"/>
  <c r="F46" i="12"/>
  <c r="F45" i="12"/>
  <c r="F42" i="12"/>
  <c r="F41" i="12"/>
  <c r="F37" i="12"/>
  <c r="F30" i="12"/>
  <c r="F21" i="12"/>
  <c r="F18" i="12"/>
  <c r="F17" i="12"/>
  <c r="F14" i="12"/>
  <c r="F9" i="12"/>
  <c r="F14" i="10"/>
  <c r="G46" i="10"/>
  <c r="G38" i="12"/>
  <c r="G45" i="10"/>
  <c r="F44" i="10"/>
  <c r="G42" i="10"/>
  <c r="F41" i="10"/>
  <c r="F26" i="10"/>
  <c r="G26" i="12"/>
  <c r="F8" i="10"/>
  <c r="F5" i="10"/>
  <c r="F38" i="10"/>
  <c r="F35" i="10"/>
  <c r="F32" i="10"/>
  <c r="F29" i="10"/>
  <c r="F23" i="10"/>
  <c r="F20" i="10"/>
  <c r="F17" i="10"/>
  <c r="F11" i="10"/>
  <c r="F30" i="11"/>
  <c r="F10" i="11"/>
  <c r="G58" i="11"/>
  <c r="G27" i="11" s="1"/>
  <c r="G50" i="11"/>
  <c r="F58" i="11"/>
  <c r="F7" i="11" s="1"/>
  <c r="F55" i="11"/>
  <c r="F52" i="11"/>
  <c r="F5" i="11"/>
  <c r="F49" i="11"/>
  <c r="F46" i="11"/>
  <c r="F45" i="11"/>
  <c r="F42" i="11"/>
  <c r="F41" i="11"/>
  <c r="F38" i="11"/>
  <c r="F37" i="11"/>
  <c r="F34" i="11"/>
  <c r="F33" i="11"/>
  <c r="F26" i="11"/>
  <c r="F25" i="11"/>
  <c r="F22" i="11"/>
  <c r="F21" i="11"/>
  <c r="F18" i="11"/>
  <c r="F17" i="11"/>
  <c r="F14" i="11"/>
  <c r="F13" i="11"/>
  <c r="F9" i="11"/>
  <c r="G30" i="7"/>
  <c r="G37" i="7"/>
  <c r="G27" i="7" s="1"/>
  <c r="F36" i="7"/>
  <c r="F17" i="7"/>
  <c r="F8" i="7"/>
  <c r="F5" i="7"/>
  <c r="F35" i="7"/>
  <c r="F33" i="7"/>
  <c r="F30" i="7"/>
  <c r="F29" i="7"/>
  <c r="F26" i="7"/>
  <c r="F23" i="7"/>
  <c r="F21" i="7"/>
  <c r="F18" i="7"/>
  <c r="F12" i="7"/>
  <c r="F11" i="7"/>
  <c r="F9" i="7"/>
  <c r="G50" i="12"/>
  <c r="G42" i="12"/>
  <c r="G22" i="12"/>
  <c r="G14" i="12"/>
  <c r="G34" i="11"/>
  <c r="G18" i="11"/>
  <c r="G46" i="11"/>
  <c r="G45" i="11"/>
  <c r="G6" i="11"/>
  <c r="G46" i="12"/>
  <c r="G30" i="12"/>
  <c r="G6" i="12"/>
  <c r="G38" i="11"/>
  <c r="G30" i="11"/>
  <c r="G36" i="7"/>
  <c r="G35" i="7"/>
  <c r="G18" i="7"/>
  <c r="G12" i="7"/>
  <c r="B32" i="11"/>
  <c r="B12" i="7"/>
  <c r="B18" i="7" s="1"/>
  <c r="B21" i="7" s="1"/>
  <c r="B30" i="7" s="1"/>
  <c r="B33" i="7" s="1"/>
  <c r="B36" i="7" s="1"/>
  <c r="B27" i="7"/>
  <c r="B49" i="11"/>
  <c r="B18" i="11"/>
  <c r="B30" i="11" s="1"/>
  <c r="B50" i="11"/>
  <c r="B20" i="7"/>
  <c r="B26" i="7"/>
  <c r="B62" i="12"/>
  <c r="B74" i="12"/>
  <c r="B70" i="12"/>
  <c r="B66" i="12"/>
  <c r="B38" i="12"/>
  <c r="B42" i="12"/>
  <c r="B78" i="12" s="1"/>
  <c r="B30" i="12"/>
  <c r="B58" i="12" s="1"/>
  <c r="B26" i="12"/>
  <c r="B54" i="12" s="1"/>
  <c r="B22" i="12"/>
  <c r="B50" i="12" s="1"/>
  <c r="B18" i="12"/>
  <c r="B46" i="12" s="1"/>
  <c r="B3" i="12"/>
  <c r="B61" i="12"/>
  <c r="B63" i="12"/>
  <c r="B77" i="12"/>
  <c r="B79" i="12"/>
  <c r="B3" i="10"/>
  <c r="B47" i="10"/>
  <c r="B48" i="10"/>
  <c r="B3" i="11"/>
  <c r="B9" i="11"/>
  <c r="B21" i="11" s="1"/>
  <c r="B25" i="11" s="1"/>
  <c r="B10" i="11"/>
  <c r="B14" i="11" s="1"/>
  <c r="B11" i="11"/>
  <c r="B15" i="11" s="1"/>
  <c r="B23" i="11"/>
  <c r="B27" i="11" s="1"/>
  <c r="B8" i="7"/>
  <c r="B11" i="7" s="1"/>
  <c r="B17" i="7"/>
  <c r="F5" i="12"/>
  <c r="F60" i="12"/>
  <c r="F62" i="12" s="1"/>
  <c r="G18" i="12"/>
  <c r="G10" i="12"/>
  <c r="F29" i="11"/>
  <c r="F32" i="7"/>
  <c r="F14" i="7"/>
  <c r="G21" i="7"/>
  <c r="F20" i="7"/>
  <c r="G42" i="11"/>
  <c r="G9" i="7"/>
  <c r="G33" i="7"/>
  <c r="G43" i="11"/>
  <c r="G35" i="11"/>
  <c r="G47" i="11"/>
  <c r="G23" i="11"/>
  <c r="G39" i="11"/>
  <c r="F50" i="11"/>
  <c r="F59" i="11"/>
  <c r="F27" i="11"/>
  <c r="F37" i="7"/>
  <c r="F6" i="7" s="1"/>
  <c r="E41" i="12"/>
  <c r="E60" i="12"/>
  <c r="E46" i="10"/>
  <c r="G62" i="12"/>
  <c r="E23" i="11"/>
  <c r="E43" i="11"/>
  <c r="E39" i="11"/>
  <c r="E11" i="11"/>
  <c r="E27" i="11"/>
  <c r="E35" i="11"/>
  <c r="E47" i="11"/>
  <c r="E53" i="11"/>
  <c r="B22" i="11"/>
  <c r="B26" i="11" s="1"/>
  <c r="F23" i="11"/>
  <c r="F15" i="11"/>
  <c r="G61" i="11"/>
  <c r="G6" i="7"/>
  <c r="G24" i="7"/>
  <c r="E80" i="12"/>
  <c r="E35" i="12" s="1"/>
  <c r="E47" i="12"/>
  <c r="E24" i="7"/>
  <c r="E15" i="7"/>
  <c r="E6" i="7"/>
  <c r="B13" i="11"/>
  <c r="F49" i="10"/>
  <c r="F27" i="10" s="1"/>
  <c r="F45" i="10"/>
  <c r="F36" i="10"/>
  <c r="F30" i="10"/>
  <c r="F9" i="10"/>
  <c r="F15" i="10"/>
  <c r="F24" i="10"/>
  <c r="F6" i="10"/>
  <c r="F12" i="10"/>
  <c r="F33" i="10"/>
  <c r="F18" i="10"/>
  <c r="F48" i="10"/>
  <c r="D37" i="12"/>
  <c r="D34" i="12"/>
  <c r="D25" i="12"/>
  <c r="D9" i="12"/>
  <c r="D60" i="12"/>
  <c r="D80" i="12" s="1"/>
  <c r="D5" i="12"/>
  <c r="D46" i="10"/>
  <c r="D62" i="12" s="1"/>
  <c r="D49" i="10"/>
  <c r="D21" i="10" s="1"/>
  <c r="D8" i="10"/>
  <c r="D33" i="11"/>
  <c r="D25" i="11"/>
  <c r="D13" i="11"/>
  <c r="D6" i="11"/>
  <c r="D33" i="7"/>
  <c r="D36" i="7"/>
  <c r="D26" i="7"/>
  <c r="D30" i="7"/>
  <c r="D37" i="7"/>
  <c r="D23" i="7"/>
  <c r="D21" i="7"/>
  <c r="D8" i="7"/>
  <c r="D12" i="7"/>
  <c r="D61" i="12"/>
  <c r="D47" i="10"/>
  <c r="D36" i="10"/>
  <c r="D9" i="10"/>
  <c r="D33" i="10"/>
  <c r="D18" i="10"/>
  <c r="D12" i="10"/>
  <c r="D39" i="11"/>
  <c r="D11" i="11"/>
  <c r="D43" i="11"/>
  <c r="D56" i="11"/>
  <c r="D53" i="11"/>
  <c r="D15" i="11"/>
  <c r="D31" i="11"/>
  <c r="D35" i="11"/>
  <c r="D27" i="7"/>
  <c r="C82" i="12" l="1"/>
  <c r="C39" i="12"/>
  <c r="C23" i="12"/>
  <c r="C7" i="12"/>
  <c r="C59" i="12"/>
  <c r="C19" i="12"/>
  <c r="C81" i="12"/>
  <c r="C55" i="12"/>
  <c r="C43" i="12"/>
  <c r="C27" i="12"/>
  <c r="C11" i="12"/>
  <c r="C63" i="12"/>
  <c r="C35" i="12"/>
  <c r="C47" i="12"/>
  <c r="C31" i="12"/>
  <c r="C15" i="12"/>
  <c r="C51" i="12"/>
  <c r="D39" i="12"/>
  <c r="D43" i="12"/>
  <c r="D59" i="12"/>
  <c r="D15" i="12"/>
  <c r="D27" i="12"/>
  <c r="D23" i="12"/>
  <c r="D7" i="12"/>
  <c r="D47" i="12"/>
  <c r="D63" i="12"/>
  <c r="D19" i="12"/>
  <c r="D11" i="12"/>
  <c r="D51" i="12"/>
  <c r="D35" i="12"/>
  <c r="E31" i="12"/>
  <c r="E51" i="12"/>
  <c r="D45" i="10"/>
  <c r="D48" i="10"/>
  <c r="F39" i="10"/>
  <c r="F42" i="10"/>
  <c r="F21" i="10"/>
  <c r="F47" i="10"/>
  <c r="E62" i="12"/>
  <c r="F19" i="11"/>
  <c r="F47" i="11"/>
  <c r="F11" i="11"/>
  <c r="F43" i="11"/>
  <c r="D47" i="11"/>
  <c r="D27" i="11"/>
  <c r="D19" i="11"/>
  <c r="F39" i="11"/>
  <c r="F31" i="11"/>
  <c r="E56" i="11"/>
  <c r="E50" i="11"/>
  <c r="E19" i="11"/>
  <c r="F35" i="11"/>
  <c r="G19" i="11"/>
  <c r="G11" i="11"/>
  <c r="E38" i="7"/>
  <c r="D24" i="7"/>
  <c r="F38" i="7"/>
  <c r="F27" i="7"/>
  <c r="F61" i="11"/>
  <c r="G15" i="7"/>
  <c r="F24" i="7"/>
  <c r="F15" i="7"/>
  <c r="G51" i="12"/>
  <c r="G19" i="12"/>
  <c r="G39" i="12"/>
  <c r="G11" i="12"/>
  <c r="G43" i="12"/>
  <c r="G15" i="12"/>
  <c r="G27" i="12"/>
  <c r="G47" i="12"/>
  <c r="G31" i="12"/>
  <c r="G35" i="12"/>
  <c r="G23" i="12"/>
  <c r="G7" i="12"/>
  <c r="E11" i="12"/>
  <c r="E23" i="12"/>
  <c r="E15" i="12"/>
  <c r="E19" i="12"/>
  <c r="F80" i="12"/>
  <c r="D81" i="12"/>
  <c r="D38" i="7"/>
  <c r="D61" i="11"/>
  <c r="D39" i="10"/>
  <c r="D15" i="10"/>
  <c r="D6" i="10"/>
  <c r="D30" i="10"/>
  <c r="E59" i="12"/>
  <c r="E39" i="12"/>
  <c r="E7" i="12"/>
  <c r="E43" i="12"/>
  <c r="E63" i="12"/>
  <c r="E27" i="12"/>
  <c r="E47" i="10"/>
  <c r="E49" i="10"/>
  <c r="F61" i="12"/>
  <c r="B34" i="11"/>
  <c r="B38" i="11" s="1"/>
  <c r="F53" i="11"/>
  <c r="G49" i="10"/>
  <c r="E61" i="11"/>
  <c r="D31" i="12"/>
  <c r="D55" i="12"/>
  <c r="D82" i="12"/>
  <c r="D15" i="7"/>
  <c r="D59" i="11"/>
  <c r="D50" i="11"/>
  <c r="D7" i="11"/>
  <c r="D50" i="10"/>
  <c r="D27" i="10"/>
  <c r="D42" i="10"/>
  <c r="D24" i="10"/>
  <c r="G15" i="11"/>
  <c r="E55" i="12"/>
  <c r="E61" i="12"/>
  <c r="G56" i="11"/>
  <c r="G31" i="11"/>
  <c r="E59" i="11"/>
  <c r="E31" i="11"/>
  <c r="E15" i="11"/>
  <c r="G63" i="12"/>
  <c r="F56" i="11"/>
  <c r="G7" i="11"/>
  <c r="G53" i="11"/>
  <c r="F27" i="12" l="1"/>
  <c r="E81" i="12"/>
  <c r="F35" i="12"/>
  <c r="F47" i="12"/>
  <c r="F51" i="12"/>
  <c r="F43" i="12"/>
  <c r="F31" i="12"/>
  <c r="F23" i="12"/>
  <c r="F11" i="12"/>
  <c r="F19" i="12"/>
  <c r="F7" i="12"/>
  <c r="F39" i="12"/>
  <c r="F15" i="12"/>
  <c r="F55" i="12"/>
  <c r="F82" i="12"/>
  <c r="F81" i="12"/>
  <c r="F59" i="12"/>
  <c r="G24" i="10"/>
  <c r="G30" i="10"/>
  <c r="G15" i="10"/>
  <c r="G6" i="10"/>
  <c r="F50" i="10"/>
  <c r="G39" i="10"/>
  <c r="G21" i="10"/>
  <c r="G9" i="10"/>
  <c r="G36" i="10"/>
  <c r="G18" i="10"/>
  <c r="G27" i="10"/>
  <c r="G12" i="10"/>
  <c r="G33" i="10"/>
  <c r="E42" i="10"/>
  <c r="E36" i="10"/>
  <c r="E27" i="10"/>
  <c r="E6" i="10"/>
  <c r="E24" i="10"/>
  <c r="E33" i="10"/>
  <c r="E15" i="10"/>
  <c r="E12" i="10"/>
  <c r="E30" i="10"/>
  <c r="E18" i="10"/>
  <c r="E50" i="10"/>
  <c r="E39" i="10"/>
  <c r="E9" i="10"/>
  <c r="E45" i="10"/>
  <c r="E21" i="10"/>
  <c r="F63" i="12"/>
  <c r="G82" i="12"/>
  <c r="E82" i="12"/>
  <c r="E48" i="10"/>
  <c r="G48" i="10"/>
</calcChain>
</file>

<file path=xl/sharedStrings.xml><?xml version="1.0" encoding="utf-8"?>
<sst xmlns="http://schemas.openxmlformats.org/spreadsheetml/2006/main" count="198" uniqueCount="62">
  <si>
    <t>Greece</t>
  </si>
  <si>
    <t>Poland</t>
  </si>
  <si>
    <t>Romania</t>
  </si>
  <si>
    <t>Bulgaria</t>
  </si>
  <si>
    <t>Serbia</t>
  </si>
  <si>
    <t>y-o-y growth (%)</t>
  </si>
  <si>
    <t>% of Total Turnover</t>
  </si>
  <si>
    <t>Czech Republic</t>
  </si>
  <si>
    <t>% of Total EBIT</t>
  </si>
  <si>
    <t>Total EBIT</t>
  </si>
  <si>
    <t>% of Total Ebit</t>
  </si>
  <si>
    <t>Turkey</t>
  </si>
  <si>
    <t>Ukraine</t>
  </si>
  <si>
    <t>Own</t>
  </si>
  <si>
    <t>Distributed</t>
  </si>
  <si>
    <t>Russia</t>
  </si>
  <si>
    <t>Hungary</t>
  </si>
  <si>
    <t>€ mil.</t>
  </si>
  <si>
    <t>ACTIVITY TURNOVER</t>
  </si>
  <si>
    <t>ACTIVITY EBIT</t>
  </si>
  <si>
    <t>COUNTRY TURNOVER</t>
  </si>
  <si>
    <t>COUNTRY EBIT</t>
  </si>
  <si>
    <t>Margin</t>
  </si>
  <si>
    <t>Other Sales</t>
  </si>
  <si>
    <t>New Countries Restructuring Cost</t>
  </si>
  <si>
    <t>% of SBU</t>
  </si>
  <si>
    <t xml:space="preserve">margin </t>
  </si>
  <si>
    <t>Selective</t>
  </si>
  <si>
    <t>Oto Top</t>
  </si>
  <si>
    <t>% of EBIT</t>
  </si>
  <si>
    <t>Income From EL</t>
  </si>
  <si>
    <t>Income From Marinopoulos</t>
  </si>
  <si>
    <t>Health &amp; Care Products</t>
  </si>
  <si>
    <t>New Counties Subtotal</t>
  </si>
  <si>
    <t xml:space="preserve"> Own</t>
  </si>
  <si>
    <t>Income from assosiated companies</t>
  </si>
  <si>
    <t>Bosnia</t>
  </si>
  <si>
    <t>Income From Thrace-Sarantis</t>
  </si>
  <si>
    <t>Portugal</t>
  </si>
  <si>
    <t>Private Label</t>
  </si>
  <si>
    <t>Polipak</t>
  </si>
  <si>
    <t>Poland-Polipak</t>
  </si>
  <si>
    <t>6m 2018</t>
  </si>
  <si>
    <t>6m 2017 *</t>
  </si>
  <si>
    <t>*6m 2017 margins adusted for IFRS 15</t>
  </si>
  <si>
    <t>*  6m 2017 adusted for IFRS 15</t>
  </si>
  <si>
    <t>TOTAL Turnover</t>
  </si>
  <si>
    <t>Foreign Countries Subtotal</t>
  </si>
  <si>
    <t>Slovakia</t>
  </si>
  <si>
    <t>-</t>
  </si>
  <si>
    <t>TOTAL EBIT</t>
  </si>
  <si>
    <t>6m 2019</t>
  </si>
  <si>
    <t>Czech Republic **</t>
  </si>
  <si>
    <t>Slovakia **</t>
  </si>
  <si>
    <t>** In 2017 sales in Slovakia were realized through the Czech Republic subsidiary and were recorded within Czech Republic. As of 2018 and following the acquisition of INDULONA, sales in Slovakia are presented separately. Therefore H1 2017 sales of Czech Republic are adjusted to reflect this change.</t>
  </si>
  <si>
    <t>North Macedonia</t>
  </si>
  <si>
    <t>6m 2020</t>
  </si>
  <si>
    <t>6m 2021</t>
  </si>
  <si>
    <t>Personal Care</t>
  </si>
  <si>
    <t>Home Care</t>
  </si>
  <si>
    <t>Luxury Cosmetics</t>
  </si>
  <si>
    <t xml:space="preserve">Health Care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</si>
</sst>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_-* #,##0.000000000000000\ _€_-;\-* #,##0.000000000000000\ _€_-;_-* &quot;-&quot;??\ _€_-;_-@_-"/>
  </numFmts>
  <fonts count="15" x14ac:knownFonts="1">
    <font>
      <sz val="10"/>
      <name val="Arial"/>
      <charset val="161"/>
    </font>
    <font>
      <sz val="10"/>
      <name val="Arial"/>
      <family val="2"/>
      <charset val="161"/>
    </font>
    <font>
      <b/>
      <sz val="13.5"/>
      <name val="Times New Roman"/>
      <family val="1"/>
      <charset val="161"/>
    </font>
    <font>
      <sz val="8"/>
      <name val="Arial"/>
      <family val="2"/>
      <charset val="161"/>
    </font>
    <font>
      <sz val="10"/>
      <name val="Tahoma"/>
      <family val="2"/>
      <charset val="161"/>
    </font>
    <font>
      <b/>
      <sz val="11"/>
      <name val="Tahoma"/>
      <family val="2"/>
      <charset val="161"/>
    </font>
    <font>
      <b/>
      <sz val="10"/>
      <name val="Tahoma"/>
      <family val="2"/>
      <charset val="161"/>
    </font>
    <font>
      <sz val="9"/>
      <name val="Tahoma"/>
      <family val="2"/>
      <charset val="161"/>
    </font>
    <font>
      <b/>
      <sz val="9"/>
      <name val="Tahoma"/>
      <family val="2"/>
      <charset val="161"/>
    </font>
    <font>
      <b/>
      <sz val="12"/>
      <name val="Tahoma"/>
      <family val="2"/>
      <charset val="161"/>
    </font>
    <font>
      <b/>
      <sz val="10"/>
      <name val="Arial"/>
      <family val="2"/>
      <charset val="161"/>
    </font>
    <font>
      <sz val="10"/>
      <name val="Arial"/>
      <family val="2"/>
      <charset val="161"/>
    </font>
    <font>
      <sz val="10"/>
      <color indexed="10"/>
      <name val="Tahoma"/>
      <family val="2"/>
      <charset val="161"/>
    </font>
    <font>
      <sz val="10"/>
      <name val="Arial"/>
      <family val="2"/>
      <charset val="161"/>
    </font>
    <font>
      <b/>
      <i/>
      <sz val="10"/>
      <name val="Tahoma"/>
      <family val="2"/>
      <charset val="16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4" tint="0.39997558519241921"/>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s>
  <borders count="27">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bottom style="hair">
        <color indexed="4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44"/>
      </bottom>
      <diagonal/>
    </border>
    <border>
      <left/>
      <right style="medium">
        <color indexed="64"/>
      </right>
      <top/>
      <bottom style="hair">
        <color indexed="44"/>
      </bottom>
      <diagonal/>
    </border>
    <border>
      <left/>
      <right/>
      <top style="thin">
        <color indexed="64"/>
      </top>
      <bottom style="thin">
        <color indexed="64"/>
      </bottom>
      <diagonal/>
    </border>
    <border>
      <left/>
      <right/>
      <top style="hair">
        <color theme="8"/>
      </top>
      <bottom/>
      <diagonal/>
    </border>
    <border>
      <left style="medium">
        <color indexed="64"/>
      </left>
      <right/>
      <top style="hair">
        <color theme="8"/>
      </top>
      <bottom/>
      <diagonal/>
    </border>
    <border>
      <left/>
      <right style="medium">
        <color indexed="64"/>
      </right>
      <top style="hair">
        <color theme="8"/>
      </top>
      <bottom/>
      <diagonal/>
    </border>
  </borders>
  <cellStyleXfs count="4">
    <xf numFmtId="0" fontId="0" fillId="0" borderId="0"/>
    <xf numFmtId="164" fontId="13" fillId="0" borderId="0" applyFont="0" applyFill="0" applyBorder="0" applyAlignment="0" applyProtection="0"/>
    <xf numFmtId="9" fontId="1" fillId="0" borderId="0" applyFont="0" applyFill="0" applyBorder="0" applyAlignment="0" applyProtection="0"/>
    <xf numFmtId="0" fontId="1" fillId="0" borderId="0"/>
  </cellStyleXfs>
  <cellXfs count="169">
    <xf numFmtId="0" fontId="0" fillId="0" borderId="0" xfId="0"/>
    <xf numFmtId="0" fontId="4" fillId="2" borderId="0" xfId="0" applyFont="1" applyFill="1"/>
    <xf numFmtId="0" fontId="2" fillId="2" borderId="0" xfId="0" applyFont="1" applyFill="1" applyBorder="1" applyAlignment="1">
      <alignment vertical="center"/>
    </xf>
    <xf numFmtId="0" fontId="4" fillId="2" borderId="0" xfId="0" applyFont="1" applyFill="1" applyBorder="1"/>
    <xf numFmtId="0" fontId="0" fillId="2" borderId="0" xfId="0" applyFill="1"/>
    <xf numFmtId="0" fontId="10" fillId="2" borderId="0" xfId="0" applyFont="1" applyFill="1"/>
    <xf numFmtId="0" fontId="8" fillId="2" borderId="1" xfId="0" applyFont="1" applyFill="1" applyBorder="1" applyAlignment="1">
      <alignment horizontal="right" vertical="center"/>
    </xf>
    <xf numFmtId="0" fontId="5" fillId="2" borderId="2" xfId="0" applyFont="1" applyFill="1" applyBorder="1" applyAlignment="1">
      <alignment horizontal="center" vertical="center"/>
    </xf>
    <xf numFmtId="0" fontId="6" fillId="2" borderId="0" xfId="0" applyFont="1" applyFill="1" applyBorder="1"/>
    <xf numFmtId="0" fontId="6" fillId="2" borderId="0" xfId="0" applyFont="1" applyFill="1" applyBorder="1" applyAlignment="1">
      <alignment horizontal="left" textRotation="90" wrapText="1"/>
    </xf>
    <xf numFmtId="0" fontId="11" fillId="2" borderId="0" xfId="0" applyFont="1" applyFill="1" applyBorder="1" applyAlignment="1">
      <alignment horizontal="left" textRotation="90"/>
    </xf>
    <xf numFmtId="0" fontId="0" fillId="2" borderId="0" xfId="0" applyFill="1" applyBorder="1"/>
    <xf numFmtId="2" fontId="6" fillId="2" borderId="0" xfId="0" applyNumberFormat="1" applyFont="1" applyFill="1" applyBorder="1"/>
    <xf numFmtId="9" fontId="4" fillId="2" borderId="0" xfId="2" applyFont="1" applyFill="1" applyBorder="1"/>
    <xf numFmtId="165" fontId="4" fillId="2" borderId="0" xfId="2" applyNumberFormat="1" applyFont="1" applyFill="1"/>
    <xf numFmtId="4" fontId="6" fillId="2" borderId="0" xfId="0" applyNumberFormat="1" applyFont="1" applyFill="1" applyBorder="1" applyAlignment="1">
      <alignment horizontal="right" vertical="center"/>
    </xf>
    <xf numFmtId="10" fontId="7" fillId="2" borderId="0" xfId="2" applyNumberFormat="1" applyFont="1" applyFill="1" applyBorder="1" applyAlignment="1">
      <alignment horizontal="right" vertical="center"/>
    </xf>
    <xf numFmtId="10" fontId="7" fillId="2" borderId="3" xfId="2" applyNumberFormat="1" applyFont="1" applyFill="1" applyBorder="1" applyAlignment="1">
      <alignment horizontal="right" vertical="center"/>
    </xf>
    <xf numFmtId="2" fontId="8" fillId="2" borderId="0" xfId="2" applyNumberFormat="1" applyFont="1" applyFill="1" applyBorder="1" applyAlignment="1">
      <alignment horizontal="right" vertical="center"/>
    </xf>
    <xf numFmtId="2" fontId="8" fillId="2" borderId="4" xfId="2" applyNumberFormat="1" applyFont="1" applyFill="1" applyBorder="1" applyAlignment="1">
      <alignment horizontal="right" vertical="center"/>
    </xf>
    <xf numFmtId="10" fontId="7" fillId="2" borderId="5" xfId="2" applyNumberFormat="1" applyFont="1" applyFill="1" applyBorder="1" applyAlignment="1">
      <alignment horizontal="right" vertical="center"/>
    </xf>
    <xf numFmtId="0" fontId="4" fillId="2" borderId="0" xfId="0" applyFont="1" applyFill="1" applyAlignment="1">
      <alignment horizontal="right"/>
    </xf>
    <xf numFmtId="4" fontId="6" fillId="5" borderId="0" xfId="0" applyNumberFormat="1" applyFont="1" applyFill="1" applyBorder="1" applyAlignment="1">
      <alignment horizontal="right" vertical="center"/>
    </xf>
    <xf numFmtId="10" fontId="7" fillId="2" borderId="2" xfId="2" applyNumberFormat="1" applyFont="1" applyFill="1" applyBorder="1" applyAlignment="1">
      <alignment horizontal="right" vertical="center"/>
    </xf>
    <xf numFmtId="9" fontId="8" fillId="2" borderId="0" xfId="2" applyFont="1" applyFill="1" applyBorder="1" applyAlignment="1">
      <alignment horizontal="right" vertical="center"/>
    </xf>
    <xf numFmtId="0" fontId="4" fillId="2" borderId="0" xfId="2" applyNumberFormat="1" applyFont="1" applyFill="1" applyAlignment="1">
      <alignment horizontal="right"/>
    </xf>
    <xf numFmtId="4" fontId="7" fillId="2" borderId="6" xfId="2" applyNumberFormat="1" applyFont="1" applyFill="1" applyBorder="1" applyAlignment="1">
      <alignment horizontal="right" vertical="center"/>
    </xf>
    <xf numFmtId="4" fontId="8" fillId="2" borderId="0" xfId="2" applyNumberFormat="1" applyFont="1" applyFill="1" applyBorder="1" applyAlignment="1">
      <alignment horizontal="right" vertical="center"/>
    </xf>
    <xf numFmtId="4" fontId="6" fillId="2" borderId="7" xfId="0" applyNumberFormat="1" applyFont="1" applyFill="1" applyBorder="1" applyAlignment="1">
      <alignment horizontal="right" vertical="center"/>
    </xf>
    <xf numFmtId="4" fontId="6" fillId="2" borderId="24" xfId="0" applyNumberFormat="1" applyFont="1" applyFill="1" applyBorder="1" applyAlignment="1">
      <alignment horizontal="right" vertical="center"/>
    </xf>
    <xf numFmtId="0" fontId="5" fillId="6" borderId="2" xfId="0" applyFont="1" applyFill="1" applyBorder="1" applyAlignment="1">
      <alignment horizontal="center" vertical="center"/>
    </xf>
    <xf numFmtId="0" fontId="0" fillId="6" borderId="0" xfId="0" applyFill="1"/>
    <xf numFmtId="0" fontId="4" fillId="6" borderId="0" xfId="0" applyFont="1" applyFill="1" applyBorder="1"/>
    <xf numFmtId="4" fontId="0" fillId="6" borderId="0" xfId="0" applyNumberFormat="1" applyFill="1"/>
    <xf numFmtId="0" fontId="12" fillId="2" borderId="0" xfId="0" applyFont="1" applyFill="1" applyBorder="1" applyAlignment="1">
      <alignment horizontal="center"/>
    </xf>
    <xf numFmtId="0" fontId="14" fillId="6" borderId="0" xfId="0" applyFont="1" applyFill="1"/>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8" fillId="2" borderId="9" xfId="0" applyFont="1" applyFill="1" applyBorder="1" applyAlignment="1">
      <alignment horizontal="right"/>
    </xf>
    <xf numFmtId="0" fontId="6" fillId="3" borderId="10" xfId="0" applyFont="1" applyFill="1" applyBorder="1" applyAlignment="1">
      <alignment horizontal="left" vertical="center"/>
    </xf>
    <xf numFmtId="4" fontId="6" fillId="2" borderId="11" xfId="0" applyNumberFormat="1" applyFont="1" applyFill="1" applyBorder="1" applyAlignment="1">
      <alignment horizontal="right" vertical="center"/>
    </xf>
    <xf numFmtId="0" fontId="7" fillId="2" borderId="10" xfId="0" applyFont="1" applyFill="1" applyBorder="1" applyAlignment="1">
      <alignment horizontal="right" vertical="center"/>
    </xf>
    <xf numFmtId="10" fontId="7" fillId="2" borderId="11" xfId="2" applyNumberFormat="1" applyFont="1" applyFill="1" applyBorder="1" applyAlignment="1">
      <alignment horizontal="right" vertical="center"/>
    </xf>
    <xf numFmtId="0" fontId="7" fillId="2" borderId="12" xfId="0" applyFont="1" applyFill="1" applyBorder="1" applyAlignment="1">
      <alignment horizontal="right" vertical="center"/>
    </xf>
    <xf numFmtId="0" fontId="7" fillId="2" borderId="9" xfId="0" applyFont="1" applyFill="1" applyBorder="1" applyAlignment="1">
      <alignment horizontal="right" vertical="center"/>
    </xf>
    <xf numFmtId="0" fontId="6" fillId="2" borderId="10" xfId="0" applyFont="1" applyFill="1" applyBorder="1" applyAlignment="1">
      <alignment horizontal="right" vertical="center"/>
    </xf>
    <xf numFmtId="0" fontId="6" fillId="5" borderId="10" xfId="0" applyFont="1" applyFill="1" applyBorder="1" applyAlignment="1">
      <alignment horizontal="right" vertical="center"/>
    </xf>
    <xf numFmtId="0" fontId="6" fillId="7" borderId="13" xfId="0" applyFont="1" applyFill="1" applyBorder="1" applyAlignment="1">
      <alignment horizontal="left"/>
    </xf>
    <xf numFmtId="4" fontId="6" fillId="7" borderId="7" xfId="0" applyNumberFormat="1" applyFont="1" applyFill="1" applyBorder="1" applyAlignment="1">
      <alignment horizontal="right" vertical="center"/>
    </xf>
    <xf numFmtId="0" fontId="6" fillId="7" borderId="12" xfId="0" applyFont="1" applyFill="1" applyBorder="1" applyAlignment="1">
      <alignment horizontal="left"/>
    </xf>
    <xf numFmtId="10" fontId="6" fillId="7" borderId="5" xfId="2" applyNumberFormat="1" applyFont="1" applyFill="1" applyBorder="1" applyAlignment="1">
      <alignment horizontal="right" vertical="center"/>
    </xf>
    <xf numFmtId="4" fontId="6" fillId="7" borderId="5" xfId="0" applyNumberFormat="1" applyFont="1" applyFill="1" applyBorder="1" applyAlignment="1">
      <alignment horizontal="right" vertical="center"/>
    </xf>
    <xf numFmtId="4" fontId="6" fillId="7" borderId="14" xfId="0" applyNumberFormat="1" applyFont="1" applyFill="1" applyBorder="1" applyAlignment="1">
      <alignment horizontal="right" vertical="center"/>
    </xf>
    <xf numFmtId="0" fontId="1" fillId="6" borderId="0" xfId="0" applyFont="1" applyFill="1"/>
    <xf numFmtId="0" fontId="6" fillId="2" borderId="2" xfId="0" applyFont="1" applyFill="1" applyBorder="1" applyAlignment="1">
      <alignment horizontal="center" vertical="center"/>
    </xf>
    <xf numFmtId="4" fontId="1" fillId="2" borderId="0" xfId="0" applyNumberFormat="1" applyFont="1" applyFill="1"/>
    <xf numFmtId="0" fontId="6" fillId="2" borderId="1" xfId="0" applyFont="1" applyFill="1" applyBorder="1" applyAlignment="1">
      <alignment horizontal="right" vertical="center"/>
    </xf>
    <xf numFmtId="0" fontId="6" fillId="2" borderId="8" xfId="0" applyFont="1" applyFill="1" applyBorder="1" applyAlignment="1">
      <alignment horizontal="left" vertical="center"/>
    </xf>
    <xf numFmtId="0" fontId="12" fillId="2" borderId="15" xfId="0" applyFont="1" applyFill="1" applyBorder="1" applyAlignment="1">
      <alignment horizontal="center" vertical="center"/>
    </xf>
    <xf numFmtId="0" fontId="6" fillId="2" borderId="9" xfId="0" applyFont="1" applyFill="1" applyBorder="1" applyAlignment="1">
      <alignment horizontal="right"/>
    </xf>
    <xf numFmtId="0" fontId="6" fillId="2" borderId="16" xfId="0" applyFont="1" applyFill="1" applyBorder="1" applyAlignment="1">
      <alignment horizontal="center" vertical="center"/>
    </xf>
    <xf numFmtId="4" fontId="6" fillId="2" borderId="11" xfId="0" applyNumberFormat="1" applyFont="1" applyFill="1" applyBorder="1" applyAlignment="1">
      <alignment horizontal="center" vertical="center"/>
    </xf>
    <xf numFmtId="0" fontId="4" fillId="2" borderId="10" xfId="0" applyFont="1" applyFill="1" applyBorder="1" applyAlignment="1">
      <alignment horizontal="right" vertical="center"/>
    </xf>
    <xf numFmtId="10" fontId="4" fillId="2" borderId="11" xfId="2" applyNumberFormat="1" applyFont="1" applyFill="1" applyBorder="1" applyAlignment="1">
      <alignment horizontal="center" vertical="center"/>
    </xf>
    <xf numFmtId="2" fontId="6" fillId="2" borderId="17" xfId="2" applyNumberFormat="1" applyFont="1" applyFill="1" applyBorder="1" applyAlignment="1">
      <alignment horizontal="center" vertical="center"/>
    </xf>
    <xf numFmtId="0" fontId="4" fillId="2" borderId="9" xfId="0" applyFont="1" applyFill="1" applyBorder="1" applyAlignment="1">
      <alignment horizontal="right" vertical="center"/>
    </xf>
    <xf numFmtId="10" fontId="4" fillId="2" borderId="16" xfId="2" applyNumberFormat="1" applyFont="1" applyFill="1" applyBorder="1" applyAlignment="1">
      <alignment horizontal="center" vertical="center"/>
    </xf>
    <xf numFmtId="0" fontId="6" fillId="3" borderId="13" xfId="0" applyFont="1" applyFill="1" applyBorder="1" applyAlignment="1">
      <alignment horizontal="left" vertical="center"/>
    </xf>
    <xf numFmtId="4" fontId="6" fillId="2" borderId="18" xfId="0" applyNumberFormat="1" applyFont="1" applyFill="1" applyBorder="1" applyAlignment="1">
      <alignment horizontal="center" vertical="center"/>
    </xf>
    <xf numFmtId="4" fontId="6" fillId="5" borderId="11" xfId="0" applyNumberFormat="1" applyFont="1" applyFill="1" applyBorder="1" applyAlignment="1">
      <alignment horizontal="center" vertical="center"/>
    </xf>
    <xf numFmtId="0" fontId="6" fillId="2" borderId="13" xfId="0" applyFont="1" applyFill="1" applyBorder="1" applyAlignment="1">
      <alignment horizontal="right" vertical="center"/>
    </xf>
    <xf numFmtId="0" fontId="6" fillId="2" borderId="19" xfId="0" applyFont="1" applyFill="1" applyBorder="1" applyAlignment="1">
      <alignment horizontal="right" vertical="center"/>
    </xf>
    <xf numFmtId="4" fontId="6" fillId="2" borderId="20" xfId="0" applyNumberFormat="1" applyFont="1" applyFill="1" applyBorder="1" applyAlignment="1">
      <alignment horizontal="center" vertical="center"/>
    </xf>
    <xf numFmtId="0" fontId="6" fillId="7" borderId="13" xfId="0" applyFont="1" applyFill="1" applyBorder="1" applyAlignment="1">
      <alignment vertical="center"/>
    </xf>
    <xf numFmtId="4" fontId="6" fillId="7" borderId="7" xfId="0" applyNumberFormat="1" applyFont="1" applyFill="1" applyBorder="1" applyAlignment="1">
      <alignment horizontal="center" vertical="center"/>
    </xf>
    <xf numFmtId="4" fontId="6" fillId="7" borderId="18" xfId="0" applyNumberFormat="1" applyFont="1" applyFill="1" applyBorder="1" applyAlignment="1">
      <alignment horizontal="center" vertical="center"/>
    </xf>
    <xf numFmtId="0" fontId="4" fillId="7" borderId="10" xfId="0" applyFont="1" applyFill="1" applyBorder="1" applyAlignment="1">
      <alignment horizontal="right" vertical="center"/>
    </xf>
    <xf numFmtId="10" fontId="4" fillId="7" borderId="0" xfId="2" applyNumberFormat="1" applyFont="1" applyFill="1" applyBorder="1" applyAlignment="1">
      <alignment horizontal="center" vertical="center"/>
    </xf>
    <xf numFmtId="10" fontId="4" fillId="7" borderId="11" xfId="2" applyNumberFormat="1" applyFont="1" applyFill="1" applyBorder="1" applyAlignment="1">
      <alignment horizontal="center" vertical="center"/>
    </xf>
    <xf numFmtId="0" fontId="6" fillId="7" borderId="9" xfId="0" applyFont="1" applyFill="1" applyBorder="1" applyAlignment="1">
      <alignment vertical="center"/>
    </xf>
    <xf numFmtId="4" fontId="6" fillId="7" borderId="2" xfId="0" applyNumberFormat="1" applyFont="1" applyFill="1" applyBorder="1" applyAlignment="1">
      <alignment horizontal="center" vertical="center"/>
    </xf>
    <xf numFmtId="4" fontId="6" fillId="7" borderId="16" xfId="0" applyNumberFormat="1" applyFont="1" applyFill="1" applyBorder="1" applyAlignment="1">
      <alignment horizontal="center" vertical="center"/>
    </xf>
    <xf numFmtId="0" fontId="4" fillId="7" borderId="12" xfId="0" applyFont="1" applyFill="1" applyBorder="1" applyAlignment="1">
      <alignment horizontal="right" vertical="center"/>
    </xf>
    <xf numFmtId="10" fontId="6" fillId="7" borderId="5" xfId="2" applyNumberFormat="1" applyFont="1" applyFill="1" applyBorder="1" applyAlignment="1">
      <alignment horizontal="center" vertical="center"/>
    </xf>
    <xf numFmtId="10" fontId="6" fillId="7" borderId="14" xfId="2" applyNumberFormat="1" applyFont="1" applyFill="1" applyBorder="1" applyAlignment="1">
      <alignment horizontal="center" vertical="center"/>
    </xf>
    <xf numFmtId="0" fontId="6" fillId="4" borderId="8" xfId="0" applyFont="1" applyFill="1" applyBorder="1" applyAlignment="1">
      <alignment horizontal="right" vertical="center"/>
    </xf>
    <xf numFmtId="0" fontId="6" fillId="4" borderId="10" xfId="0" applyFont="1" applyFill="1" applyBorder="1" applyAlignment="1">
      <alignment horizontal="right" vertical="center"/>
    </xf>
    <xf numFmtId="0" fontId="6" fillId="4" borderId="12" xfId="0" applyFont="1" applyFill="1" applyBorder="1" applyAlignment="1">
      <alignment horizontal="right" vertical="center"/>
    </xf>
    <xf numFmtId="0" fontId="4" fillId="2" borderId="4" xfId="0" applyFont="1" applyFill="1" applyBorder="1" applyAlignment="1">
      <alignment horizontal="right" vertical="center"/>
    </xf>
    <xf numFmtId="0" fontId="4" fillId="2" borderId="15" xfId="0" applyFont="1" applyFill="1" applyBorder="1" applyAlignment="1">
      <alignment horizontal="right" vertical="center"/>
    </xf>
    <xf numFmtId="0" fontId="6" fillId="2" borderId="10" xfId="0" applyFont="1" applyFill="1" applyBorder="1" applyAlignment="1">
      <alignment horizontal="left" vertical="center"/>
    </xf>
    <xf numFmtId="0" fontId="7" fillId="2" borderId="21" xfId="0" applyFont="1" applyFill="1" applyBorder="1" applyAlignment="1">
      <alignment horizontal="right" vertical="center"/>
    </xf>
    <xf numFmtId="10" fontId="7" fillId="2" borderId="22" xfId="2" applyNumberFormat="1" applyFont="1" applyFill="1" applyBorder="1" applyAlignment="1">
      <alignment horizontal="right" vertical="center"/>
    </xf>
    <xf numFmtId="0" fontId="6" fillId="2" borderId="25" xfId="0" applyFont="1" applyFill="1" applyBorder="1" applyAlignment="1">
      <alignment horizontal="left" vertical="center"/>
    </xf>
    <xf numFmtId="4" fontId="6" fillId="2" borderId="26" xfId="0" applyNumberFormat="1" applyFont="1" applyFill="1" applyBorder="1" applyAlignment="1">
      <alignment horizontal="right" vertical="center"/>
    </xf>
    <xf numFmtId="10" fontId="7" fillId="2" borderId="14" xfId="2" applyNumberFormat="1" applyFont="1" applyFill="1" applyBorder="1" applyAlignment="1">
      <alignment horizontal="right" vertical="center"/>
    </xf>
    <xf numFmtId="4" fontId="6" fillId="2" borderId="26" xfId="0" quotePrefix="1" applyNumberFormat="1" applyFont="1" applyFill="1" applyBorder="1" applyAlignment="1">
      <alignment horizontal="right" vertical="center"/>
    </xf>
    <xf numFmtId="0" fontId="14" fillId="6" borderId="0" xfId="0" applyFont="1" applyFill="1" applyAlignment="1">
      <alignment horizontal="left" vertical="center"/>
    </xf>
    <xf numFmtId="0" fontId="0" fillId="6" borderId="0" xfId="0" applyFill="1" applyAlignment="1">
      <alignment horizontal="left" vertical="center"/>
    </xf>
    <xf numFmtId="0" fontId="4" fillId="2" borderId="0" xfId="0" applyFont="1" applyFill="1" applyAlignment="1">
      <alignment horizontal="left" vertical="center"/>
    </xf>
    <xf numFmtId="164" fontId="4" fillId="2" borderId="0" xfId="1" applyFont="1" applyFill="1"/>
    <xf numFmtId="166" fontId="4" fillId="2" borderId="0" xfId="1" applyNumberFormat="1" applyFont="1" applyFill="1"/>
    <xf numFmtId="0" fontId="6" fillId="8" borderId="8" xfId="0" applyFont="1" applyFill="1" applyBorder="1" applyAlignment="1">
      <alignment horizontal="right" vertical="center"/>
    </xf>
    <xf numFmtId="2" fontId="6" fillId="8" borderId="4" xfId="2" applyNumberFormat="1" applyFont="1" applyFill="1" applyBorder="1" applyAlignment="1">
      <alignment horizontal="right" vertical="center"/>
    </xf>
    <xf numFmtId="2" fontId="6" fillId="8" borderId="15" xfId="2" applyNumberFormat="1" applyFont="1" applyFill="1" applyBorder="1" applyAlignment="1">
      <alignment horizontal="right" vertical="center"/>
    </xf>
    <xf numFmtId="0" fontId="6" fillId="8" borderId="10" xfId="0" applyFont="1" applyFill="1" applyBorder="1" applyAlignment="1">
      <alignment horizontal="right" vertical="center"/>
    </xf>
    <xf numFmtId="10" fontId="4" fillId="8" borderId="0" xfId="2" applyNumberFormat="1" applyFont="1" applyFill="1" applyBorder="1" applyAlignment="1">
      <alignment horizontal="right" vertical="center"/>
    </xf>
    <xf numFmtId="10" fontId="4" fillId="8" borderId="11" xfId="2" applyNumberFormat="1" applyFont="1" applyFill="1" applyBorder="1" applyAlignment="1">
      <alignment horizontal="right" vertical="center"/>
    </xf>
    <xf numFmtId="0" fontId="6" fillId="8" borderId="12" xfId="0" applyFont="1" applyFill="1" applyBorder="1" applyAlignment="1">
      <alignment horizontal="right" vertical="center"/>
    </xf>
    <xf numFmtId="10" fontId="4" fillId="8" borderId="5" xfId="2" applyNumberFormat="1" applyFont="1" applyFill="1" applyBorder="1" applyAlignment="1">
      <alignment horizontal="right" vertical="center"/>
    </xf>
    <xf numFmtId="10" fontId="4" fillId="8" borderId="14" xfId="2" applyNumberFormat="1" applyFont="1" applyFill="1" applyBorder="1" applyAlignment="1">
      <alignment horizontal="right" vertical="center"/>
    </xf>
    <xf numFmtId="0" fontId="6" fillId="8" borderId="13" xfId="0" applyFont="1" applyFill="1" applyBorder="1" applyAlignment="1">
      <alignment horizontal="left" vertical="center"/>
    </xf>
    <xf numFmtId="4" fontId="6" fillId="8" borderId="7" xfId="0" applyNumberFormat="1" applyFont="1" applyFill="1" applyBorder="1" applyAlignment="1">
      <alignment horizontal="right" vertical="center"/>
    </xf>
    <xf numFmtId="4" fontId="6" fillId="8" borderId="11" xfId="0" applyNumberFormat="1" applyFont="1" applyFill="1" applyBorder="1" applyAlignment="1">
      <alignment horizontal="right" vertical="center"/>
    </xf>
    <xf numFmtId="0" fontId="7" fillId="8" borderId="10" xfId="0" applyFont="1" applyFill="1" applyBorder="1" applyAlignment="1">
      <alignment horizontal="right" vertical="center"/>
    </xf>
    <xf numFmtId="10" fontId="7" fillId="8" borderId="0" xfId="2" applyNumberFormat="1" applyFont="1" applyFill="1" applyBorder="1" applyAlignment="1">
      <alignment horizontal="right" vertical="center"/>
    </xf>
    <xf numFmtId="10" fontId="7" fillId="8" borderId="11" xfId="2" applyNumberFormat="1" applyFont="1" applyFill="1" applyBorder="1" applyAlignment="1">
      <alignment horizontal="right" vertical="center"/>
    </xf>
    <xf numFmtId="0" fontId="7" fillId="8" borderId="12" xfId="0" applyFont="1" applyFill="1" applyBorder="1" applyAlignment="1">
      <alignment horizontal="right" vertical="center"/>
    </xf>
    <xf numFmtId="10" fontId="7" fillId="8" borderId="5" xfId="2" applyNumberFormat="1" applyFont="1" applyFill="1" applyBorder="1" applyAlignment="1">
      <alignment horizontal="right" vertical="center"/>
    </xf>
    <xf numFmtId="10" fontId="7" fillId="8" borderId="14" xfId="2" applyNumberFormat="1" applyFont="1" applyFill="1" applyBorder="1" applyAlignment="1">
      <alignment horizontal="right" vertical="center"/>
    </xf>
    <xf numFmtId="0" fontId="6" fillId="7" borderId="8" xfId="0" applyFont="1" applyFill="1" applyBorder="1" applyAlignment="1">
      <alignment horizontal="left"/>
    </xf>
    <xf numFmtId="4" fontId="6" fillId="7" borderId="4" xfId="0" applyNumberFormat="1" applyFont="1" applyFill="1" applyBorder="1" applyAlignment="1">
      <alignment horizontal="right" vertical="center"/>
    </xf>
    <xf numFmtId="4" fontId="6" fillId="7" borderId="15" xfId="0" applyNumberFormat="1" applyFont="1" applyFill="1" applyBorder="1" applyAlignment="1">
      <alignment horizontal="right" vertical="center"/>
    </xf>
    <xf numFmtId="0" fontId="8" fillId="7" borderId="12" xfId="0" applyFont="1" applyFill="1" applyBorder="1" applyAlignment="1">
      <alignment horizontal="left"/>
    </xf>
    <xf numFmtId="4" fontId="8" fillId="2" borderId="11" xfId="2" applyNumberFormat="1" applyFont="1" applyFill="1" applyBorder="1" applyAlignment="1">
      <alignment horizontal="right" vertical="center"/>
    </xf>
    <xf numFmtId="2" fontId="8" fillId="2" borderId="15" xfId="2" applyNumberFormat="1" applyFont="1" applyFill="1" applyBorder="1" applyAlignment="1">
      <alignment horizontal="right" vertical="center"/>
    </xf>
    <xf numFmtId="2" fontId="8" fillId="2" borderId="11" xfId="2" applyNumberFormat="1" applyFont="1" applyFill="1" applyBorder="1" applyAlignment="1">
      <alignment horizontal="right" vertical="center"/>
    </xf>
    <xf numFmtId="9" fontId="8" fillId="2" borderId="11" xfId="2" applyFont="1" applyFill="1" applyBorder="1" applyAlignment="1">
      <alignment horizontal="right" vertical="center"/>
    </xf>
    <xf numFmtId="0" fontId="8" fillId="8" borderId="8" xfId="0" applyFont="1" applyFill="1" applyBorder="1" applyAlignment="1">
      <alignment horizontal="right" vertical="center"/>
    </xf>
    <xf numFmtId="2" fontId="8" fillId="8" borderId="4" xfId="2" applyNumberFormat="1" applyFont="1" applyFill="1" applyBorder="1" applyAlignment="1">
      <alignment horizontal="right" vertical="center"/>
    </xf>
    <xf numFmtId="2" fontId="8" fillId="8" borderId="15" xfId="2" applyNumberFormat="1" applyFont="1" applyFill="1" applyBorder="1" applyAlignment="1">
      <alignment horizontal="right" vertical="center"/>
    </xf>
    <xf numFmtId="0" fontId="8" fillId="8" borderId="10" xfId="0" applyFont="1" applyFill="1" applyBorder="1" applyAlignment="1">
      <alignment horizontal="right" vertical="center"/>
    </xf>
    <xf numFmtId="0" fontId="8" fillId="8" borderId="12" xfId="0" applyFont="1" applyFill="1" applyBorder="1" applyAlignment="1">
      <alignment horizontal="right" vertical="center"/>
    </xf>
    <xf numFmtId="0" fontId="8" fillId="7" borderId="8" xfId="0" applyFont="1" applyFill="1" applyBorder="1" applyAlignment="1">
      <alignment horizontal="left"/>
    </xf>
    <xf numFmtId="0" fontId="8" fillId="7" borderId="12" xfId="0" applyFont="1" applyFill="1" applyBorder="1" applyAlignment="1">
      <alignment horizontal="right"/>
    </xf>
    <xf numFmtId="10" fontId="6" fillId="7" borderId="14" xfId="2" applyNumberFormat="1" applyFont="1" applyFill="1" applyBorder="1" applyAlignment="1">
      <alignment horizontal="right" vertical="center"/>
    </xf>
    <xf numFmtId="4" fontId="6" fillId="7" borderId="11" xfId="0" applyNumberFormat="1" applyFont="1" applyFill="1" applyBorder="1" applyAlignment="1">
      <alignment horizontal="right" vertical="center"/>
    </xf>
    <xf numFmtId="0" fontId="8" fillId="7" borderId="10" xfId="0" applyFont="1" applyFill="1" applyBorder="1" applyAlignment="1">
      <alignment horizontal="right"/>
    </xf>
    <xf numFmtId="10" fontId="6" fillId="7" borderId="0" xfId="2" applyNumberFormat="1" applyFont="1" applyFill="1" applyBorder="1" applyAlignment="1">
      <alignment horizontal="right" vertical="center"/>
    </xf>
    <xf numFmtId="0" fontId="8" fillId="2" borderId="10" xfId="0" applyFont="1" applyFill="1" applyBorder="1" applyAlignment="1">
      <alignment horizontal="right"/>
    </xf>
    <xf numFmtId="0" fontId="5" fillId="2" borderId="0" xfId="0" applyFont="1" applyFill="1" applyBorder="1" applyAlignment="1">
      <alignment horizontal="right" vertical="center"/>
    </xf>
    <xf numFmtId="0" fontId="5" fillId="2" borderId="11" xfId="0" applyFont="1" applyFill="1" applyBorder="1" applyAlignment="1">
      <alignment horizontal="right" vertical="center"/>
    </xf>
    <xf numFmtId="0" fontId="6" fillId="8" borderId="8" xfId="0" applyFont="1" applyFill="1" applyBorder="1" applyAlignment="1">
      <alignment horizontal="left" vertical="center"/>
    </xf>
    <xf numFmtId="4" fontId="6" fillId="8" borderId="4" xfId="0" applyNumberFormat="1" applyFont="1" applyFill="1" applyBorder="1" applyAlignment="1">
      <alignment horizontal="right" vertical="center"/>
    </xf>
    <xf numFmtId="4" fontId="6" fillId="8" borderId="15" xfId="0" applyNumberFormat="1" applyFont="1" applyFill="1" applyBorder="1" applyAlignment="1">
      <alignment horizontal="right" vertical="center"/>
    </xf>
    <xf numFmtId="0" fontId="9" fillId="2" borderId="15" xfId="0" applyFont="1" applyFill="1" applyBorder="1" applyAlignment="1">
      <alignment horizontal="left" vertical="center"/>
    </xf>
    <xf numFmtId="0" fontId="8" fillId="2" borderId="16" xfId="0" applyFont="1" applyFill="1" applyBorder="1" applyAlignment="1">
      <alignment horizontal="right"/>
    </xf>
    <xf numFmtId="0" fontId="6" fillId="6" borderId="11" xfId="0" applyFont="1" applyFill="1" applyBorder="1" applyAlignment="1">
      <alignment horizontal="left" vertical="center"/>
    </xf>
    <xf numFmtId="0" fontId="7" fillId="6" borderId="11" xfId="0" applyFont="1" applyFill="1" applyBorder="1" applyAlignment="1">
      <alignment horizontal="right" vertical="center"/>
    </xf>
    <xf numFmtId="0" fontId="8" fillId="6" borderId="17" xfId="0" applyFont="1" applyFill="1" applyBorder="1" applyAlignment="1">
      <alignment horizontal="right" vertical="center"/>
    </xf>
    <xf numFmtId="0" fontId="7" fillId="6" borderId="16" xfId="0" applyFont="1" applyFill="1" applyBorder="1" applyAlignment="1">
      <alignment horizontal="right" vertical="center"/>
    </xf>
    <xf numFmtId="0" fontId="8" fillId="6" borderId="18" xfId="0" applyFont="1" applyFill="1" applyBorder="1" applyAlignment="1">
      <alignment horizontal="left" vertical="center"/>
    </xf>
    <xf numFmtId="0" fontId="6" fillId="6" borderId="11" xfId="0" applyFont="1" applyFill="1" applyBorder="1" applyAlignment="1">
      <alignment horizontal="right" vertical="center"/>
    </xf>
    <xf numFmtId="0" fontId="6" fillId="7" borderId="18" xfId="0" applyFont="1" applyFill="1" applyBorder="1" applyAlignment="1">
      <alignment horizontal="left"/>
    </xf>
    <xf numFmtId="0" fontId="6" fillId="7" borderId="14" xfId="0" applyFont="1" applyFill="1" applyBorder="1" applyAlignment="1">
      <alignment horizontal="left"/>
    </xf>
    <xf numFmtId="0" fontId="6" fillId="2" borderId="4" xfId="0" applyFont="1" applyFill="1" applyBorder="1" applyAlignment="1">
      <alignment horizontal="left" vertical="center"/>
    </xf>
    <xf numFmtId="0" fontId="12" fillId="2" borderId="4" xfId="0" applyFont="1" applyFill="1" applyBorder="1" applyAlignment="1">
      <alignment horizontal="center" vertical="center"/>
    </xf>
    <xf numFmtId="4" fontId="6" fillId="2" borderId="0" xfId="0" applyNumberFormat="1" applyFont="1" applyFill="1" applyBorder="1" applyAlignment="1">
      <alignment horizontal="center" vertical="center"/>
    </xf>
    <xf numFmtId="10" fontId="4" fillId="2" borderId="0" xfId="2" applyNumberFormat="1" applyFont="1" applyFill="1" applyBorder="1" applyAlignment="1">
      <alignment horizontal="center" vertical="center"/>
    </xf>
    <xf numFmtId="2" fontId="6" fillId="2" borderId="6" xfId="2" applyNumberFormat="1" applyFont="1" applyFill="1" applyBorder="1" applyAlignment="1">
      <alignment horizontal="center" vertical="center"/>
    </xf>
    <xf numFmtId="10" fontId="4" fillId="2" borderId="2" xfId="2" applyNumberFormat="1" applyFont="1" applyFill="1" applyBorder="1" applyAlignment="1">
      <alignment horizontal="center" vertical="center"/>
    </xf>
    <xf numFmtId="4" fontId="6" fillId="2" borderId="7" xfId="0" applyNumberFormat="1" applyFont="1" applyFill="1" applyBorder="1" applyAlignment="1">
      <alignment horizontal="center" vertical="center"/>
    </xf>
    <xf numFmtId="4" fontId="6" fillId="5" borderId="0" xfId="0" applyNumberFormat="1" applyFont="1" applyFill="1" applyBorder="1" applyAlignment="1">
      <alignment horizontal="center" vertical="center"/>
    </xf>
    <xf numFmtId="4" fontId="6" fillId="2" borderId="23" xfId="0" applyNumberFormat="1" applyFont="1" applyFill="1" applyBorder="1" applyAlignment="1">
      <alignment horizontal="center" vertical="center"/>
    </xf>
    <xf numFmtId="0" fontId="1" fillId="6" borderId="0" xfId="0" applyFont="1" applyFill="1" applyAlignment="1">
      <alignment horizontal="center"/>
    </xf>
    <xf numFmtId="0" fontId="5" fillId="2" borderId="2" xfId="0" applyFont="1" applyFill="1" applyBorder="1" applyAlignment="1">
      <alignment horizontal="right" vertical="center"/>
    </xf>
    <xf numFmtId="0" fontId="5" fillId="2" borderId="16" xfId="0" applyFont="1" applyFill="1" applyBorder="1" applyAlignment="1">
      <alignment horizontal="right" vertical="center"/>
    </xf>
    <xf numFmtId="0" fontId="6" fillId="2" borderId="0" xfId="0" applyFont="1" applyFill="1" applyAlignment="1">
      <alignment horizontal="left" vertical="center" wrapText="1"/>
    </xf>
    <xf numFmtId="0" fontId="6" fillId="2" borderId="0" xfId="0" applyFont="1" applyFill="1" applyBorder="1" applyAlignment="1">
      <alignment horizontal="left" textRotation="90" wrapText="1"/>
    </xf>
  </cellXfs>
  <cellStyles count="4">
    <cellStyle name="Comma" xfId="1" builtinId="3"/>
    <cellStyle name="Normal" xfId="0" builtinId="0"/>
    <cellStyle name="Percent" xfId="2" builtinId="5"/>
    <cellStyle name="Βασικό_Sarantis_model adjust IFRS 25_12_2005"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504825</xdr:colOff>
      <xdr:row>1</xdr:row>
      <xdr:rowOff>47625</xdr:rowOff>
    </xdr:to>
    <xdr:pic>
      <xdr:nvPicPr>
        <xdr:cNvPr id="1164" name="Picture 7" descr="sarantis new logo low resolution">
          <a:extLst>
            <a:ext uri="{FF2B5EF4-FFF2-40B4-BE49-F238E27FC236}">
              <a16:creationId xmlns:a16="http://schemas.microsoft.com/office/drawing/2014/main" id="{B39A8533-BD53-4F96-AAAF-011C13867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457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504825</xdr:colOff>
      <xdr:row>1</xdr:row>
      <xdr:rowOff>104775</xdr:rowOff>
    </xdr:to>
    <xdr:pic>
      <xdr:nvPicPr>
        <xdr:cNvPr id="2188" name="Picture 6" descr="sarantis new logo low resolution">
          <a:extLst>
            <a:ext uri="{FF2B5EF4-FFF2-40B4-BE49-F238E27FC236}">
              <a16:creationId xmlns:a16="http://schemas.microsoft.com/office/drawing/2014/main" id="{4304F252-E3FD-471C-A781-1C8CB8256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457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504825</xdr:colOff>
      <xdr:row>1</xdr:row>
      <xdr:rowOff>104775</xdr:rowOff>
    </xdr:to>
    <xdr:pic>
      <xdr:nvPicPr>
        <xdr:cNvPr id="3212" name="Picture 4" descr="sarantis new logo low resolution">
          <a:extLst>
            <a:ext uri="{FF2B5EF4-FFF2-40B4-BE49-F238E27FC236}">
              <a16:creationId xmlns:a16="http://schemas.microsoft.com/office/drawing/2014/main" id="{493DF738-1D99-4C77-99EA-55338B34F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457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76200</xdr:rowOff>
    </xdr:from>
    <xdr:to>
      <xdr:col>0</xdr:col>
      <xdr:colOff>504825</xdr:colOff>
      <xdr:row>1</xdr:row>
      <xdr:rowOff>123825</xdr:rowOff>
    </xdr:to>
    <xdr:pic>
      <xdr:nvPicPr>
        <xdr:cNvPr id="4236" name="Picture 7" descr="sarantis new logo low resolution">
          <a:extLst>
            <a:ext uri="{FF2B5EF4-FFF2-40B4-BE49-F238E27FC236}">
              <a16:creationId xmlns:a16="http://schemas.microsoft.com/office/drawing/2014/main" id="{673E2414-F18F-475F-BF8F-729AABAD0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6200"/>
          <a:ext cx="4191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A1:O41"/>
  <sheetViews>
    <sheetView tabSelected="1" zoomScale="90" zoomScaleNormal="90" workbookViewId="0">
      <selection activeCell="B40" sqref="B40"/>
    </sheetView>
  </sheetViews>
  <sheetFormatPr defaultRowHeight="12.75" x14ac:dyDescent="0.2"/>
  <cols>
    <col min="1" max="1" width="9.140625" style="1"/>
    <col min="2" max="2" width="36.5703125" style="1" customWidth="1"/>
    <col min="3" max="4" width="19" style="1" customWidth="1"/>
    <col min="5" max="5" width="17.140625" style="1" customWidth="1"/>
    <col min="6" max="6" width="17.28515625" style="1" customWidth="1"/>
    <col min="7" max="7" width="15.42578125" style="1" customWidth="1"/>
    <col min="8" max="8" width="5.28515625" style="1" customWidth="1"/>
    <col min="9" max="9" width="14.42578125" style="21" customWidth="1"/>
    <col min="10" max="10" width="21.42578125" style="1" customWidth="1"/>
    <col min="11" max="13" width="9.140625" style="31"/>
    <col min="14" max="14" width="10.5703125" style="31" customWidth="1"/>
    <col min="15" max="15" width="11.5703125" style="31" customWidth="1"/>
    <col min="16" max="16384" width="9.140625" style="1"/>
  </cols>
  <sheetData>
    <row r="1" spans="1:10" ht="18" thickBot="1" x14ac:dyDescent="0.25">
      <c r="B1" s="2"/>
      <c r="C1" s="2"/>
      <c r="D1" s="2"/>
      <c r="E1" s="2"/>
      <c r="F1" s="2"/>
      <c r="G1" s="2"/>
      <c r="H1" s="2"/>
    </row>
    <row r="2" spans="1:10" ht="15" x14ac:dyDescent="0.2">
      <c r="B2" s="36" t="s">
        <v>18</v>
      </c>
      <c r="C2" s="37"/>
      <c r="D2" s="37"/>
      <c r="E2" s="37"/>
      <c r="F2" s="37"/>
      <c r="G2" s="37"/>
      <c r="H2" s="145"/>
      <c r="I2" s="31"/>
    </row>
    <row r="3" spans="1:10" ht="14.25" x14ac:dyDescent="0.2">
      <c r="A3"/>
      <c r="B3" s="38" t="s">
        <v>17</v>
      </c>
      <c r="C3" s="7" t="s">
        <v>57</v>
      </c>
      <c r="D3" s="7" t="s">
        <v>56</v>
      </c>
      <c r="E3" s="7" t="s">
        <v>51</v>
      </c>
      <c r="F3" s="7" t="s">
        <v>42</v>
      </c>
      <c r="G3" s="30" t="s">
        <v>43</v>
      </c>
      <c r="H3" s="146"/>
      <c r="I3" s="31"/>
    </row>
    <row r="4" spans="1:10" x14ac:dyDescent="0.2">
      <c r="B4" s="39" t="s">
        <v>58</v>
      </c>
      <c r="C4" s="15">
        <v>85.089189488759303</v>
      </c>
      <c r="D4" s="15">
        <v>78.769631753060096</v>
      </c>
      <c r="E4" s="15">
        <v>77.2571116384795</v>
      </c>
      <c r="F4" s="15">
        <v>74.139207191915403</v>
      </c>
      <c r="G4" s="15">
        <v>68.148469386532398</v>
      </c>
      <c r="H4" s="147"/>
      <c r="I4" s="33"/>
      <c r="J4" s="14"/>
    </row>
    <row r="5" spans="1:10" x14ac:dyDescent="0.2">
      <c r="B5" s="41" t="s">
        <v>5</v>
      </c>
      <c r="C5" s="16">
        <f>(C4-D4)/D4</f>
        <v>8.0228351904840525E-2</v>
      </c>
      <c r="D5" s="16">
        <f>(D4-E4)/E4</f>
        <v>1.9577746080624299E-2</v>
      </c>
      <c r="E5" s="16">
        <f>(E4-F4)/F4</f>
        <v>4.2054731425615957E-2</v>
      </c>
      <c r="F5" s="16">
        <f>(F4-G4)/G4</f>
        <v>8.7907151243618462E-2</v>
      </c>
      <c r="G5" s="16"/>
      <c r="H5" s="148"/>
      <c r="I5" s="31"/>
      <c r="J5" s="14"/>
    </row>
    <row r="6" spans="1:10" ht="13.5" thickBot="1" x14ac:dyDescent="0.25">
      <c r="B6" s="41" t="s">
        <v>6</v>
      </c>
      <c r="C6" s="16">
        <f>C4/C37</f>
        <v>0.43582742709986177</v>
      </c>
      <c r="D6" s="16">
        <f>D4/D37</f>
        <v>0.42882065399744979</v>
      </c>
      <c r="E6" s="16">
        <f>E4/E37</f>
        <v>0.44867582241731274</v>
      </c>
      <c r="F6" s="16">
        <f>F4/F37</f>
        <v>0.46257854073587873</v>
      </c>
      <c r="G6" s="16">
        <f>G4/G37</f>
        <v>0.46689384322541966</v>
      </c>
      <c r="H6" s="148"/>
      <c r="I6" s="31"/>
      <c r="J6" s="14"/>
    </row>
    <row r="7" spans="1:10" ht="13.5" thickBot="1" x14ac:dyDescent="0.25">
      <c r="B7" s="6" t="s">
        <v>13</v>
      </c>
      <c r="C7" s="26">
        <v>55.800851333555102</v>
      </c>
      <c r="D7" s="26">
        <v>49.723157927268197</v>
      </c>
      <c r="E7" s="26">
        <v>50.8498454525635</v>
      </c>
      <c r="F7" s="26">
        <v>51.445107903143999</v>
      </c>
      <c r="G7" s="26"/>
      <c r="H7" s="149"/>
      <c r="I7" s="33"/>
      <c r="J7" s="14"/>
    </row>
    <row r="8" spans="1:10" x14ac:dyDescent="0.2">
      <c r="B8" s="41" t="str">
        <f>B5</f>
        <v>y-o-y growth (%)</v>
      </c>
      <c r="C8" s="16">
        <f>(C7-D7)/D7</f>
        <v>0.12223063979920502</v>
      </c>
      <c r="D8" s="16">
        <f>(D7-E7)/E7</f>
        <v>-2.2157147485263456E-2</v>
      </c>
      <c r="E8" s="16">
        <f>(E7-F7)/F7</f>
        <v>-1.157082713678438E-2</v>
      </c>
      <c r="F8" s="16" t="e">
        <f>(F7-G7)/G7</f>
        <v>#DIV/0!</v>
      </c>
      <c r="G8" s="16"/>
      <c r="H8" s="148"/>
      <c r="I8" s="31"/>
      <c r="J8" s="14"/>
    </row>
    <row r="9" spans="1:10" ht="13.5" thickBot="1" x14ac:dyDescent="0.25">
      <c r="B9" s="43" t="s">
        <v>25</v>
      </c>
      <c r="C9" s="16">
        <f>C7/C4</f>
        <v>0.65579248866774864</v>
      </c>
      <c r="D9" s="16">
        <f>D7/D4</f>
        <v>0.63124781493391346</v>
      </c>
      <c r="E9" s="16">
        <f>E7/E4</f>
        <v>0.6581898335846752</v>
      </c>
      <c r="F9" s="16">
        <f>F7/F4</f>
        <v>0.69389881348439741</v>
      </c>
      <c r="G9" s="16">
        <f>G7/G4</f>
        <v>0</v>
      </c>
      <c r="H9" s="148"/>
      <c r="I9" s="31"/>
      <c r="J9" s="14"/>
    </row>
    <row r="10" spans="1:10" ht="13.5" thickBot="1" x14ac:dyDescent="0.25">
      <c r="B10" s="6" t="s">
        <v>14</v>
      </c>
      <c r="C10" s="26">
        <v>29.288338155204201</v>
      </c>
      <c r="D10" s="26">
        <v>29.0464738257919</v>
      </c>
      <c r="E10" s="26">
        <v>26.407266185916001</v>
      </c>
      <c r="F10" s="26">
        <v>22.694099288771401</v>
      </c>
      <c r="G10" s="26"/>
      <c r="H10" s="149"/>
      <c r="I10" s="33"/>
      <c r="J10" s="14"/>
    </row>
    <row r="11" spans="1:10" x14ac:dyDescent="0.2">
      <c r="B11" s="41" t="str">
        <f>B8</f>
        <v>y-o-y growth (%)</v>
      </c>
      <c r="C11" s="16">
        <f>(C10-D10)/D10</f>
        <v>8.3268052040636129E-3</v>
      </c>
      <c r="D11" s="16">
        <f>(D10-E10)/E10</f>
        <v>9.9942478759254855E-2</v>
      </c>
      <c r="E11" s="16">
        <f>(E10-F10)/F10</f>
        <v>0.16361816566924964</v>
      </c>
      <c r="F11" s="16" t="e">
        <f>(F10-G10)/G10</f>
        <v>#DIV/0!</v>
      </c>
      <c r="G11" s="16"/>
      <c r="H11" s="148"/>
      <c r="I11" s="31"/>
      <c r="J11" s="100"/>
    </row>
    <row r="12" spans="1:10" x14ac:dyDescent="0.2">
      <c r="B12" s="44" t="str">
        <f>B9</f>
        <v>% of SBU</v>
      </c>
      <c r="C12" s="23">
        <f>C10/C4</f>
        <v>0.34420751133225136</v>
      </c>
      <c r="D12" s="23">
        <f>D10/D4</f>
        <v>0.36875218506608648</v>
      </c>
      <c r="E12" s="23">
        <f>E10/E4</f>
        <v>0.34181016641532475</v>
      </c>
      <c r="F12" s="23">
        <f>F10/F4</f>
        <v>0.30610118651560259</v>
      </c>
      <c r="G12" s="23">
        <f>G10/G4</f>
        <v>0</v>
      </c>
      <c r="H12" s="150"/>
      <c r="I12" s="31"/>
      <c r="J12" s="14"/>
    </row>
    <row r="13" spans="1:10" x14ac:dyDescent="0.2">
      <c r="B13" s="39" t="s">
        <v>59</v>
      </c>
      <c r="C13" s="15">
        <v>76.129432896221246</v>
      </c>
      <c r="D13" s="15">
        <v>71.669647807904795</v>
      </c>
      <c r="E13" s="15">
        <v>66.3488068641376</v>
      </c>
      <c r="F13" s="15">
        <v>57.718458561387997</v>
      </c>
      <c r="G13" s="15">
        <v>50.626511471526399</v>
      </c>
      <c r="H13" s="147"/>
      <c r="I13" s="33"/>
      <c r="J13" s="14"/>
    </row>
    <row r="14" spans="1:10" x14ac:dyDescent="0.2">
      <c r="B14" s="41" t="s">
        <v>5</v>
      </c>
      <c r="C14" s="16">
        <f>(C13-D13)/D13</f>
        <v>6.2226970896661217E-2</v>
      </c>
      <c r="D14" s="16">
        <f>(D13-E13)/E13</f>
        <v>8.0194975542856053E-2</v>
      </c>
      <c r="E14" s="16">
        <f>(E13-F13)/F13</f>
        <v>0.14952492699663084</v>
      </c>
      <c r="F14" s="16">
        <f>(F13-G13)/G13</f>
        <v>0.14008366138066386</v>
      </c>
      <c r="G14" s="16"/>
      <c r="H14" s="148"/>
      <c r="I14" s="33"/>
      <c r="J14" s="14"/>
    </row>
    <row r="15" spans="1:10" ht="13.5" thickBot="1" x14ac:dyDescent="0.25">
      <c r="B15" s="41" t="s">
        <v>6</v>
      </c>
      <c r="C15" s="16">
        <f>C13/C37</f>
        <v>0.38993549080773454</v>
      </c>
      <c r="D15" s="16">
        <f>D13/D37</f>
        <v>0.39016845148014384</v>
      </c>
      <c r="E15" s="16">
        <f>E13/E37</f>
        <v>0.38532511577027767</v>
      </c>
      <c r="F15" s="16">
        <f>F13/F37</f>
        <v>0.36012416838688027</v>
      </c>
      <c r="G15" s="16">
        <f>G13/G37</f>
        <v>0.34684867793535473</v>
      </c>
      <c r="H15" s="148"/>
      <c r="I15" s="31"/>
      <c r="J15" s="14"/>
    </row>
    <row r="16" spans="1:10" ht="13.5" thickBot="1" x14ac:dyDescent="0.25">
      <c r="B16" s="6" t="s">
        <v>13</v>
      </c>
      <c r="C16" s="26">
        <v>74.918896196012</v>
      </c>
      <c r="D16" s="26">
        <v>71.153520959530098</v>
      </c>
      <c r="E16" s="26">
        <v>65.946030995922001</v>
      </c>
      <c r="F16" s="26">
        <v>57.119049111026797</v>
      </c>
      <c r="G16" s="26"/>
      <c r="H16" s="149"/>
      <c r="I16" s="33"/>
      <c r="J16" s="14"/>
    </row>
    <row r="17" spans="2:10" x14ac:dyDescent="0.2">
      <c r="B17" s="41" t="str">
        <f>B14</f>
        <v>y-o-y growth (%)</v>
      </c>
      <c r="C17" s="16">
        <f>(C16-D16)/D16</f>
        <v>5.2919028963071685E-2</v>
      </c>
      <c r="D17" s="16">
        <f>(D16-E16)/E16</f>
        <v>7.8965934491646961E-2</v>
      </c>
      <c r="E17" s="16">
        <f>(E16-F16)/F16</f>
        <v>0.15453656918793421</v>
      </c>
      <c r="F17" s="16" t="e">
        <f>(F16-G16)/G16</f>
        <v>#DIV/0!</v>
      </c>
      <c r="G17" s="16"/>
      <c r="H17" s="148"/>
      <c r="I17" s="31"/>
      <c r="J17" s="14"/>
    </row>
    <row r="18" spans="2:10" ht="13.5" thickBot="1" x14ac:dyDescent="0.25">
      <c r="B18" s="43" t="str">
        <f>B12</f>
        <v>% of SBU</v>
      </c>
      <c r="C18" s="16">
        <f>C16/C13</f>
        <v>0.98409896600885705</v>
      </c>
      <c r="D18" s="16">
        <f>D16/D13</f>
        <v>0.99279852958454518</v>
      </c>
      <c r="E18" s="16">
        <f>E16/E13</f>
        <v>0.99392941806714985</v>
      </c>
      <c r="F18" s="16">
        <f>F16/F13</f>
        <v>0.98961494355010049</v>
      </c>
      <c r="G18" s="16">
        <f>G16/G13</f>
        <v>0</v>
      </c>
      <c r="H18" s="148"/>
      <c r="I18" s="31"/>
      <c r="J18" s="14"/>
    </row>
    <row r="19" spans="2:10" ht="13.5" thickBot="1" x14ac:dyDescent="0.25">
      <c r="B19" s="6" t="s">
        <v>14</v>
      </c>
      <c r="C19" s="26">
        <v>1.21053670020925</v>
      </c>
      <c r="D19" s="26">
        <v>0.51612684837466105</v>
      </c>
      <c r="E19" s="26">
        <v>0.40277586821563199</v>
      </c>
      <c r="F19" s="26">
        <v>0.59940945036119397</v>
      </c>
      <c r="G19" s="26"/>
      <c r="H19" s="149"/>
      <c r="I19" s="33"/>
      <c r="J19" s="14"/>
    </row>
    <row r="20" spans="2:10" x14ac:dyDescent="0.2">
      <c r="B20" s="41" t="str">
        <f>B14</f>
        <v>y-o-y growth (%)</v>
      </c>
      <c r="C20" s="16">
        <f>(C19-D19)/D19</f>
        <v>1.3454247807905366</v>
      </c>
      <c r="D20" s="16">
        <f>(D19-E19)/E19</f>
        <v>0.28142445738170424</v>
      </c>
      <c r="E20" s="16">
        <f>(E19-F19)/F19</f>
        <v>-0.32804551551043099</v>
      </c>
      <c r="F20" s="16" t="e">
        <f>(F19-G19)/G19</f>
        <v>#DIV/0!</v>
      </c>
      <c r="G20" s="16"/>
      <c r="H20" s="148"/>
      <c r="I20" s="31"/>
      <c r="J20" s="14"/>
    </row>
    <row r="21" spans="2:10" x14ac:dyDescent="0.2">
      <c r="B21" s="44" t="str">
        <f>B18</f>
        <v>% of SBU</v>
      </c>
      <c r="C21" s="23">
        <f>C19/C13</f>
        <v>1.5901033991142944E-2</v>
      </c>
      <c r="D21" s="23">
        <f>D19/D13</f>
        <v>7.2014704154543772E-3</v>
      </c>
      <c r="E21" s="23">
        <f>E19/E13</f>
        <v>6.0705819328506667E-3</v>
      </c>
      <c r="F21" s="23">
        <f>F19/F13</f>
        <v>1.0385056449899406E-2</v>
      </c>
      <c r="G21" s="23">
        <f>G19/G13</f>
        <v>0</v>
      </c>
      <c r="H21" s="150"/>
      <c r="I21" s="31"/>
      <c r="J21" s="14"/>
    </row>
    <row r="22" spans="2:10" x14ac:dyDescent="0.2">
      <c r="B22" s="39" t="s">
        <v>39</v>
      </c>
      <c r="C22" s="15">
        <v>11.4513966226513</v>
      </c>
      <c r="D22" s="15">
        <v>10.871717840000001</v>
      </c>
      <c r="E22" s="15">
        <v>9.6067900639607107</v>
      </c>
      <c r="F22" s="15">
        <v>8.9217165064459305</v>
      </c>
      <c r="G22" s="15">
        <v>7.7190347365487897</v>
      </c>
      <c r="H22" s="147"/>
      <c r="I22" s="33"/>
      <c r="J22" s="14"/>
    </row>
    <row r="23" spans="2:10" x14ac:dyDescent="0.2">
      <c r="B23" s="41" t="s">
        <v>5</v>
      </c>
      <c r="C23" s="16">
        <f>(C22-D22)/D22</f>
        <v>5.3319888464958512E-2</v>
      </c>
      <c r="D23" s="16">
        <f>(D22-E22)/E22</f>
        <v>0.13167017990583446</v>
      </c>
      <c r="E23" s="16">
        <f>(E22-F22)/F22</f>
        <v>7.6787191906379809E-2</v>
      </c>
      <c r="F23" s="16">
        <f>(F22-G22)/G22</f>
        <v>0.15580727525458249</v>
      </c>
      <c r="G23" s="16"/>
      <c r="H23" s="148"/>
      <c r="I23" s="31"/>
      <c r="J23" s="14"/>
    </row>
    <row r="24" spans="2:10" x14ac:dyDescent="0.2">
      <c r="B24" s="41" t="s">
        <v>6</v>
      </c>
      <c r="C24" s="16">
        <f>C22/C37</f>
        <v>5.8654134053180471E-2</v>
      </c>
      <c r="D24" s="16">
        <f>D22/D37</f>
        <v>5.9185463362832452E-2</v>
      </c>
      <c r="E24" s="16">
        <f>E22/E37</f>
        <v>5.5792073264504354E-2</v>
      </c>
      <c r="F24" s="16">
        <f>F22/F37</f>
        <v>5.5665480637362326E-2</v>
      </c>
      <c r="G24" s="16">
        <f>G22/G37</f>
        <v>5.2884090084200794E-2</v>
      </c>
      <c r="H24" s="148"/>
      <c r="I24" s="31"/>
      <c r="J24" s="14"/>
    </row>
    <row r="25" spans="2:10" x14ac:dyDescent="0.2">
      <c r="B25" s="39" t="s">
        <v>23</v>
      </c>
      <c r="C25" s="28">
        <v>22.565948712368229</v>
      </c>
      <c r="D25" s="28">
        <v>22.377990101788502</v>
      </c>
      <c r="E25" s="28">
        <v>18.976448456068201</v>
      </c>
      <c r="F25" s="28">
        <v>19.494388922920201</v>
      </c>
      <c r="G25" s="28">
        <v>19.467363796788302</v>
      </c>
      <c r="H25" s="151"/>
      <c r="I25" s="33"/>
      <c r="J25" s="14"/>
    </row>
    <row r="26" spans="2:10" x14ac:dyDescent="0.2">
      <c r="B26" s="41" t="str">
        <f>B20</f>
        <v>y-o-y growth (%)</v>
      </c>
      <c r="C26" s="16">
        <f>(C25-D25)/D25</f>
        <v>8.3992623879436436E-3</v>
      </c>
      <c r="D26" s="16">
        <f>(D25-E25)/E25</f>
        <v>0.1792506987593124</v>
      </c>
      <c r="E26" s="16">
        <f>(E25-F25)/F25</f>
        <v>-2.6568694658750763E-2</v>
      </c>
      <c r="F26" s="16">
        <f>(F25-G25)/G25</f>
        <v>1.3882273128505583E-3</v>
      </c>
      <c r="G26" s="16"/>
      <c r="H26" s="148"/>
      <c r="I26" s="31"/>
      <c r="J26" s="14"/>
    </row>
    <row r="27" spans="2:10" x14ac:dyDescent="0.2">
      <c r="B27" s="44" t="str">
        <f>B15</f>
        <v>% of Total Turnover</v>
      </c>
      <c r="C27" s="23">
        <f>C25/C37</f>
        <v>0.11558294803922321</v>
      </c>
      <c r="D27" s="23">
        <f>D25/D37</f>
        <v>0.12182543115957382</v>
      </c>
      <c r="E27" s="23">
        <f>E25/E37</f>
        <v>0.11020698854790521</v>
      </c>
      <c r="F27" s="23">
        <f>F25/F37</f>
        <v>0.12163181023987872</v>
      </c>
      <c r="G27" s="23">
        <f>G25/G37</f>
        <v>0.13337338875502475</v>
      </c>
      <c r="H27" s="150"/>
      <c r="I27" s="33"/>
      <c r="J27" s="101"/>
    </row>
    <row r="28" spans="2:10" x14ac:dyDescent="0.2">
      <c r="B28" s="45" t="s">
        <v>32</v>
      </c>
      <c r="C28" s="15">
        <v>4.3128896757674298</v>
      </c>
      <c r="D28" s="15">
        <v>4.7048061058652504</v>
      </c>
      <c r="E28" s="15">
        <v>4.3220040870931102</v>
      </c>
      <c r="F28" s="15">
        <v>4.7700841426904104</v>
      </c>
      <c r="G28" s="15">
        <v>5.1765437756641504</v>
      </c>
      <c r="H28" s="152"/>
      <c r="I28" s="33"/>
      <c r="J28" s="14"/>
    </row>
    <row r="29" spans="2:10" x14ac:dyDescent="0.2">
      <c r="B29" s="41" t="s">
        <v>5</v>
      </c>
      <c r="C29" s="16">
        <f>(C28-D28)/D28</f>
        <v>-8.330129260996276E-2</v>
      </c>
      <c r="D29" s="16">
        <f>(D28-E28)/E28</f>
        <v>8.8570489767769933E-2</v>
      </c>
      <c r="E29" s="16">
        <f>(E28-F28)/F28</f>
        <v>-9.3935461554473798E-2</v>
      </c>
      <c r="F29" s="16">
        <f>(F28-G28)/G28</f>
        <v>-7.8519500768945247E-2</v>
      </c>
      <c r="G29" s="16"/>
      <c r="H29" s="148"/>
      <c r="I29" s="33"/>
      <c r="J29" s="14"/>
    </row>
    <row r="30" spans="2:10" x14ac:dyDescent="0.2">
      <c r="B30" s="44" t="str">
        <f>B21</f>
        <v>% of SBU</v>
      </c>
      <c r="C30" s="23">
        <f>C28/C25</f>
        <v>0.19112379145856903</v>
      </c>
      <c r="D30" s="23">
        <f>D28/D25</f>
        <v>0.21024256800834099</v>
      </c>
      <c r="E30" s="23">
        <f>E28/E25</f>
        <v>0.22775621566379242</v>
      </c>
      <c r="F30" s="23">
        <f>F28/F25</f>
        <v>0.24469010860258686</v>
      </c>
      <c r="G30" s="23">
        <f>G28/G25</f>
        <v>0.26590882205212446</v>
      </c>
      <c r="H30" s="150"/>
      <c r="I30" s="33"/>
      <c r="J30" s="100"/>
    </row>
    <row r="31" spans="2:10" x14ac:dyDescent="0.2">
      <c r="B31" s="45" t="s">
        <v>27</v>
      </c>
      <c r="C31" s="15">
        <v>18.253059036600799</v>
      </c>
      <c r="D31" s="15">
        <v>17.673183995923299</v>
      </c>
      <c r="E31" s="15">
        <v>14.654444368975099</v>
      </c>
      <c r="F31" s="15">
        <v>14.724304780229801</v>
      </c>
      <c r="G31" s="15">
        <v>14.290820021124199</v>
      </c>
      <c r="H31" s="152"/>
      <c r="I31" s="33"/>
      <c r="J31" s="14"/>
    </row>
    <row r="32" spans="2:10" x14ac:dyDescent="0.2">
      <c r="B32" s="41" t="s">
        <v>5</v>
      </c>
      <c r="C32" s="16">
        <f>(C31-D31)/D31</f>
        <v>3.2811011349808877E-2</v>
      </c>
      <c r="D32" s="16">
        <f>(D31-E31)/E31</f>
        <v>0.20599481979263362</v>
      </c>
      <c r="E32" s="16">
        <f>(E31-F31)/F31</f>
        <v>-4.7445643307046075E-3</v>
      </c>
      <c r="F32" s="16">
        <f>(F31-G31)/G31</f>
        <v>3.0333092045441701E-2</v>
      </c>
      <c r="G32" s="16"/>
      <c r="H32" s="148"/>
      <c r="I32" s="33"/>
      <c r="J32" s="14"/>
    </row>
    <row r="33" spans="2:15" x14ac:dyDescent="0.2">
      <c r="B33" s="44" t="str">
        <f>B30</f>
        <v>% of SBU</v>
      </c>
      <c r="C33" s="23">
        <f>C31/C25</f>
        <v>0.80887620854143094</v>
      </c>
      <c r="D33" s="23">
        <f>D31/D25</f>
        <v>0.78975743199166115</v>
      </c>
      <c r="E33" s="23">
        <f>E31/E25</f>
        <v>0.77224378433620799</v>
      </c>
      <c r="F33" s="23">
        <f>F31/F25</f>
        <v>0.75530989139741367</v>
      </c>
      <c r="G33" s="23">
        <f>G31/G25</f>
        <v>0.73409117794787804</v>
      </c>
      <c r="H33" s="150"/>
      <c r="I33" s="33"/>
      <c r="J33" s="31"/>
    </row>
    <row r="34" spans="2:15" hidden="1" x14ac:dyDescent="0.2">
      <c r="B34" s="46" t="s">
        <v>28</v>
      </c>
      <c r="C34" s="22"/>
      <c r="D34" s="22">
        <v>0</v>
      </c>
      <c r="E34" s="22">
        <v>0</v>
      </c>
      <c r="F34" s="22">
        <v>0</v>
      </c>
      <c r="G34" s="22">
        <v>0</v>
      </c>
      <c r="H34" s="152"/>
      <c r="I34" s="31"/>
      <c r="J34" s="14"/>
    </row>
    <row r="35" spans="2:15" hidden="1" x14ac:dyDescent="0.2">
      <c r="B35" s="41" t="s">
        <v>5</v>
      </c>
      <c r="C35" s="16"/>
      <c r="D35" s="16" t="e">
        <f>(D34-E34)/E34</f>
        <v>#DIV/0!</v>
      </c>
      <c r="E35" s="16" t="e">
        <f>(E34-F34)/F34</f>
        <v>#DIV/0!</v>
      </c>
      <c r="F35" s="16" t="e">
        <f>(F34-G34)/G34</f>
        <v>#DIV/0!</v>
      </c>
      <c r="G35" s="16" t="e">
        <f>(G34-I34)/I34</f>
        <v>#DIV/0!</v>
      </c>
      <c r="H35" s="148"/>
      <c r="I35" s="31"/>
      <c r="J35" s="14"/>
    </row>
    <row r="36" spans="2:15" hidden="1" x14ac:dyDescent="0.2">
      <c r="B36" s="44" t="str">
        <f>B33</f>
        <v>% of SBU</v>
      </c>
      <c r="C36" s="23"/>
      <c r="D36" s="23">
        <f>D34/D25</f>
        <v>0</v>
      </c>
      <c r="E36" s="23">
        <f>E34/E25</f>
        <v>0</v>
      </c>
      <c r="F36" s="23">
        <f>F34/F25</f>
        <v>0</v>
      </c>
      <c r="G36" s="23">
        <f>G34/G25</f>
        <v>0</v>
      </c>
      <c r="H36" s="150"/>
      <c r="I36" s="31"/>
      <c r="J36" s="14"/>
    </row>
    <row r="37" spans="2:15" s="3" customFormat="1" x14ac:dyDescent="0.2">
      <c r="B37" s="47" t="s">
        <v>46</v>
      </c>
      <c r="C37" s="48">
        <f>C4+C13+C25+C22</f>
        <v>195.23596772000008</v>
      </c>
      <c r="D37" s="48">
        <f>D4+D13+D25+D22</f>
        <v>183.68898750275341</v>
      </c>
      <c r="E37" s="48">
        <f>E4+E13+E25+E22</f>
        <v>172.18915702264601</v>
      </c>
      <c r="F37" s="48">
        <f>F4+F13+F25+F22</f>
        <v>160.27377118266952</v>
      </c>
      <c r="G37" s="48">
        <f>G4+G13+G25+G22</f>
        <v>145.96137939139589</v>
      </c>
      <c r="H37" s="153"/>
      <c r="I37" s="31"/>
      <c r="K37" s="32"/>
      <c r="L37" s="31"/>
      <c r="M37" s="31"/>
      <c r="N37" s="31"/>
      <c r="O37" s="31"/>
    </row>
    <row r="38" spans="2:15" s="3" customFormat="1" ht="13.5" thickBot="1" x14ac:dyDescent="0.25">
      <c r="B38" s="49" t="s">
        <v>5</v>
      </c>
      <c r="C38" s="50">
        <f>+C37/D37-1</f>
        <v>6.2861581275108103E-2</v>
      </c>
      <c r="D38" s="50">
        <f>+D37/E37-1</f>
        <v>6.6786031588475403E-2</v>
      </c>
      <c r="E38" s="50">
        <f>+E37/F37-1</f>
        <v>7.4343953798879037E-2</v>
      </c>
      <c r="F38" s="50">
        <f>+F37/G37-1</f>
        <v>9.805601900277261E-2</v>
      </c>
      <c r="G38" s="51"/>
      <c r="H38" s="154"/>
      <c r="I38" s="31"/>
      <c r="K38" s="32"/>
      <c r="L38" s="31"/>
      <c r="M38" s="31"/>
      <c r="N38" s="31"/>
      <c r="O38" s="31"/>
    </row>
    <row r="39" spans="2:15" x14ac:dyDescent="0.2">
      <c r="B39" s="31"/>
      <c r="C39" s="31"/>
      <c r="D39" s="31"/>
      <c r="E39" s="31"/>
      <c r="F39" s="31"/>
      <c r="G39" s="31"/>
      <c r="H39" s="31"/>
      <c r="I39" s="31"/>
    </row>
    <row r="40" spans="2:15" x14ac:dyDescent="0.2">
      <c r="B40" s="35" t="s">
        <v>45</v>
      </c>
      <c r="C40" s="35"/>
      <c r="D40" s="35"/>
      <c r="E40" s="35"/>
    </row>
    <row r="41" spans="2:15" x14ac:dyDescent="0.2">
      <c r="B41" s="35"/>
      <c r="C41" s="35"/>
      <c r="D41" s="35"/>
      <c r="E41" s="35"/>
    </row>
  </sheetData>
  <phoneticPr fontId="3" type="noConversion"/>
  <pageMargins left="0.75" right="0.75" top="1" bottom="1" header="0.5" footer="0.5"/>
  <pageSetup paperSize="9" scale="55" orientation="landscape" r:id="rId1"/>
  <headerFooter alignWithMargins="0"/>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sheetPr>
  <dimension ref="A1:AR67"/>
  <sheetViews>
    <sheetView topLeftCell="A10" zoomScale="90" zoomScaleNormal="90" workbookViewId="0">
      <selection activeCell="C39" sqref="C39"/>
    </sheetView>
  </sheetViews>
  <sheetFormatPr defaultRowHeight="12.75" x14ac:dyDescent="0.2"/>
  <cols>
    <col min="1" max="1" width="9.140625" style="3"/>
    <col min="2" max="2" width="34.42578125" style="3" bestFit="1" customWidth="1"/>
    <col min="3" max="3" width="24.5703125" style="3" customWidth="1"/>
    <col min="4" max="4" width="21.140625" style="3" customWidth="1"/>
    <col min="5" max="5" width="25.140625" style="3" customWidth="1"/>
    <col min="6" max="6" width="19.140625" style="34" customWidth="1"/>
    <col min="7" max="7" width="23" style="34" customWidth="1"/>
    <col min="8" max="8" width="11.7109375" style="31" customWidth="1"/>
    <col min="9" max="9" width="22.7109375" style="53" customWidth="1"/>
    <col min="10" max="10" width="3.42578125" style="53" customWidth="1"/>
    <col min="11" max="11" width="22.7109375" style="53" customWidth="1"/>
    <col min="12" max="14" width="14.42578125" style="53" customWidth="1"/>
    <col min="15" max="15" width="22.7109375" style="53" customWidth="1"/>
    <col min="16" max="31" width="14.42578125" style="53" customWidth="1"/>
    <col min="32" max="34" width="12.28515625" style="53" bestFit="1" customWidth="1"/>
    <col min="35" max="35" width="10.42578125" style="53" customWidth="1"/>
    <col min="36" max="38" width="12.28515625" style="53" bestFit="1" customWidth="1"/>
    <col min="39" max="42" width="12.28515625" style="53" customWidth="1"/>
    <col min="43" max="43" width="9.140625" style="53"/>
    <col min="44" max="16384" width="9.140625" style="3"/>
  </cols>
  <sheetData>
    <row r="1" spans="2:44" ht="13.5" thickBot="1" x14ac:dyDescent="0.25"/>
    <row r="2" spans="2:44" x14ac:dyDescent="0.2">
      <c r="B2" s="57" t="s">
        <v>19</v>
      </c>
      <c r="C2" s="155"/>
      <c r="D2" s="155"/>
      <c r="E2" s="155"/>
      <c r="F2" s="156"/>
      <c r="G2" s="58"/>
    </row>
    <row r="3" spans="2:44" ht="39.75" customHeight="1" x14ac:dyDescent="0.2">
      <c r="B3" s="59" t="str">
        <f>'Activity Turnover'!B3</f>
        <v>€ mil.</v>
      </c>
      <c r="C3" s="54" t="s">
        <v>57</v>
      </c>
      <c r="D3" s="54" t="s">
        <v>56</v>
      </c>
      <c r="E3" s="54" t="s">
        <v>51</v>
      </c>
      <c r="F3" s="54" t="s">
        <v>42</v>
      </c>
      <c r="G3" s="60" t="s">
        <v>43</v>
      </c>
    </row>
    <row r="4" spans="2:44" x14ac:dyDescent="0.2">
      <c r="B4" s="39" t="s">
        <v>58</v>
      </c>
      <c r="C4" s="157">
        <v>5.8503973252600838</v>
      </c>
      <c r="D4" s="157">
        <v>5.04698559877958</v>
      </c>
      <c r="E4" s="157">
        <v>3.9120534082643399</v>
      </c>
      <c r="F4" s="157">
        <v>4.4543985410332398</v>
      </c>
      <c r="G4" s="61">
        <v>4.1193111556291004</v>
      </c>
      <c r="AQ4" s="55"/>
    </row>
    <row r="5" spans="2:44" x14ac:dyDescent="0.2">
      <c r="B5" s="62" t="s">
        <v>5</v>
      </c>
      <c r="C5" s="158">
        <f>(C4-D4)/D4</f>
        <v>0.15918645115111449</v>
      </c>
      <c r="D5" s="158">
        <f>(D4-E4)/E4</f>
        <v>0.29011162989688716</v>
      </c>
      <c r="E5" s="158">
        <f>(E4-F4)/F4</f>
        <v>-0.12175496372246429</v>
      </c>
      <c r="F5" s="158">
        <f>(F4-G4)/G4</f>
        <v>8.1345490239608992E-2</v>
      </c>
      <c r="G5" s="63"/>
    </row>
    <row r="6" spans="2:44" x14ac:dyDescent="0.2">
      <c r="B6" s="62" t="s">
        <v>22</v>
      </c>
      <c r="C6" s="158">
        <f>C4/'Activity Turnover'!C4</f>
        <v>6.8756058911960252E-2</v>
      </c>
      <c r="D6" s="158">
        <f>D4/'Activity Turnover'!D4</f>
        <v>6.407273318988839E-2</v>
      </c>
      <c r="E6" s="158">
        <f>E4/'Activity Turnover'!E4</f>
        <v>5.063680644146501E-2</v>
      </c>
      <c r="F6" s="158">
        <f>F4/'Activity Turnover'!F4</f>
        <v>6.008155077114144E-2</v>
      </c>
      <c r="G6" s="63">
        <f>G4/'Activity Turnover'!G4</f>
        <v>6.0446128764311838E-2</v>
      </c>
    </row>
    <row r="7" spans="2:44" ht="13.5" thickBot="1" x14ac:dyDescent="0.25">
      <c r="B7" s="62" t="s">
        <v>8</v>
      </c>
      <c r="C7" s="158">
        <f>C4/C58</f>
        <v>0.23494393141158432</v>
      </c>
      <c r="D7" s="158">
        <f>D4/D58</f>
        <v>0.22675385774595627</v>
      </c>
      <c r="E7" s="158">
        <f>E4/E58</f>
        <v>0.24976858949319411</v>
      </c>
      <c r="F7" s="158">
        <f>F4/F58</f>
        <v>0.30022188191267712</v>
      </c>
      <c r="G7" s="63">
        <f>G4/G58</f>
        <v>0.30360397002669326</v>
      </c>
    </row>
    <row r="8" spans="2:44" s="8" customFormat="1" ht="13.5" thickBot="1" x14ac:dyDescent="0.25">
      <c r="B8" s="56" t="s">
        <v>13</v>
      </c>
      <c r="C8" s="159">
        <v>5.5231196934637898</v>
      </c>
      <c r="D8" s="159">
        <v>4.4960868059867698</v>
      </c>
      <c r="E8" s="159">
        <v>3.0765996781856901</v>
      </c>
      <c r="F8" s="159">
        <v>3.8654958707023699</v>
      </c>
      <c r="G8" s="64">
        <v>3.32734468469233</v>
      </c>
      <c r="H8" s="31"/>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
      <c r="AR8" s="12"/>
    </row>
    <row r="9" spans="2:44" x14ac:dyDescent="0.2">
      <c r="B9" s="62" t="str">
        <f>B5</f>
        <v>y-o-y growth (%)</v>
      </c>
      <c r="C9" s="158">
        <f>(C8-D8)/D8</f>
        <v>0.22842817138438545</v>
      </c>
      <c r="D9" s="158">
        <f>(D8-E8)/E8</f>
        <v>0.46138180988115074</v>
      </c>
      <c r="E9" s="158">
        <f>(E8-F8)/F8</f>
        <v>-0.2040866731991452</v>
      </c>
      <c r="F9" s="158">
        <f>(F8-G8)/G8</f>
        <v>0.16173592969969119</v>
      </c>
      <c r="G9" s="63"/>
    </row>
    <row r="10" spans="2:44" x14ac:dyDescent="0.2">
      <c r="B10" s="62" t="str">
        <f>B6</f>
        <v>Margin</v>
      </c>
      <c r="C10" s="158">
        <f>C8/'Activity Turnover'!C7</f>
        <v>9.8979129555726603E-2</v>
      </c>
      <c r="D10" s="158">
        <f>D8/'Activity Turnover'!D7</f>
        <v>9.042239056021649E-2</v>
      </c>
      <c r="E10" s="158">
        <f>E8/'Activity Turnover'!E7</f>
        <v>6.0503619053390634E-2</v>
      </c>
      <c r="F10" s="158">
        <f>F8/'Activity Turnover'!F7</f>
        <v>7.5138259559683715E-2</v>
      </c>
      <c r="G10" s="63"/>
    </row>
    <row r="11" spans="2:44" ht="13.5" thickBot="1" x14ac:dyDescent="0.25">
      <c r="B11" s="62" t="str">
        <f>B7</f>
        <v>% of Total EBIT</v>
      </c>
      <c r="C11" s="158">
        <f>C8/C58</f>
        <v>0.2218009106554896</v>
      </c>
      <c r="D11" s="158">
        <f>D8/D58</f>
        <v>0.20200276146314408</v>
      </c>
      <c r="E11" s="158">
        <f>E8/E58</f>
        <v>0.19642829017423552</v>
      </c>
      <c r="F11" s="158">
        <f>F8/F58</f>
        <v>0.26053044740777898</v>
      </c>
      <c r="G11" s="63">
        <f>G8/G58</f>
        <v>0.24523397669034072</v>
      </c>
    </row>
    <row r="12" spans="2:44" s="8" customFormat="1" ht="13.5" thickBot="1" x14ac:dyDescent="0.25">
      <c r="B12" s="56" t="s">
        <v>14</v>
      </c>
      <c r="C12" s="159">
        <v>0.32727763179629399</v>
      </c>
      <c r="D12" s="159">
        <v>0.55089879279281295</v>
      </c>
      <c r="E12" s="159">
        <v>0.83545373007864598</v>
      </c>
      <c r="F12" s="159">
        <v>0.58890267033087296</v>
      </c>
      <c r="G12" s="64">
        <v>0.79196647093677397</v>
      </c>
      <c r="H12" s="31"/>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
    </row>
    <row r="13" spans="2:44" x14ac:dyDescent="0.2">
      <c r="B13" s="62" t="str">
        <f>B9</f>
        <v>y-o-y growth (%)</v>
      </c>
      <c r="C13" s="158">
        <f>(C12-D12)/D12</f>
        <v>-0.40592058636189543</v>
      </c>
      <c r="D13" s="158">
        <f>(D12-E12)/E12</f>
        <v>-0.34059927802231044</v>
      </c>
      <c r="E13" s="158">
        <f>(E12-F12)/F12</f>
        <v>0.41866181318085915</v>
      </c>
      <c r="F13" s="158">
        <f>(F12-G12)/G12</f>
        <v>-0.25640454243688865</v>
      </c>
      <c r="G13" s="63"/>
    </row>
    <row r="14" spans="2:44" x14ac:dyDescent="0.2">
      <c r="B14" s="62" t="str">
        <f>B10</f>
        <v>Margin</v>
      </c>
      <c r="C14" s="158">
        <f>C12/'Activity Turnover'!C10</f>
        <v>1.1174332598250902E-2</v>
      </c>
      <c r="D14" s="158">
        <f>D12/'Activity Turnover'!D10</f>
        <v>1.8966116028295343E-2</v>
      </c>
      <c r="E14" s="158">
        <f>E12/'Activity Turnover'!E10</f>
        <v>3.1637266962690189E-2</v>
      </c>
      <c r="F14" s="158">
        <f>F12/'Activity Turnover'!F10</f>
        <v>2.5949594334517191E-2</v>
      </c>
      <c r="G14" s="63"/>
    </row>
    <row r="15" spans="2:44" x14ac:dyDescent="0.2">
      <c r="B15" s="65" t="str">
        <f>B11</f>
        <v>% of Total EBIT</v>
      </c>
      <c r="C15" s="160">
        <f>+C12/C58</f>
        <v>1.3143020756094708E-2</v>
      </c>
      <c r="D15" s="160">
        <f>+D12/D58</f>
        <v>2.4751096282812315E-2</v>
      </c>
      <c r="E15" s="160">
        <f>+E12/E58</f>
        <v>5.3340299318958367E-2</v>
      </c>
      <c r="F15" s="160">
        <f>+F12/F58</f>
        <v>3.9691434504898336E-2</v>
      </c>
      <c r="G15" s="66">
        <f>+G12/G58</f>
        <v>5.8369993336352809E-2</v>
      </c>
    </row>
    <row r="16" spans="2:44" x14ac:dyDescent="0.2">
      <c r="B16" s="39" t="s">
        <v>59</v>
      </c>
      <c r="C16" s="157">
        <v>9.5636316847105558</v>
      </c>
      <c r="D16" s="157">
        <v>8.5240275885307302</v>
      </c>
      <c r="E16" s="157">
        <v>5.9570796316472698</v>
      </c>
      <c r="F16" s="157">
        <v>5.5346568635164299</v>
      </c>
      <c r="G16" s="61">
        <v>5.3220745820689803</v>
      </c>
    </row>
    <row r="17" spans="1:43" x14ac:dyDescent="0.2">
      <c r="B17" s="62" t="s">
        <v>5</v>
      </c>
      <c r="C17" s="158">
        <f>(C16-D16)/D16</f>
        <v>0.12196160622223187</v>
      </c>
      <c r="D17" s="158">
        <f>(D16-E16)/E16</f>
        <v>0.43090710811492711</v>
      </c>
      <c r="E17" s="158">
        <f>(E16-F16)/F16</f>
        <v>7.6323208203815315E-2</v>
      </c>
      <c r="F17" s="158">
        <f>(F16-G16)/G16</f>
        <v>3.9943499131650143E-2</v>
      </c>
      <c r="G17" s="63"/>
    </row>
    <row r="18" spans="1:43" x14ac:dyDescent="0.2">
      <c r="B18" s="62" t="str">
        <f>B6</f>
        <v>Margin</v>
      </c>
      <c r="C18" s="158">
        <f>+C16/'Activity Turnover'!C13</f>
        <v>0.12562331441175434</v>
      </c>
      <c r="D18" s="158">
        <f>+D16/'Activity Turnover'!D13</f>
        <v>0.11893497246390226</v>
      </c>
      <c r="E18" s="158">
        <f>+E16/'Activity Turnover'!E13</f>
        <v>8.9784276661456427E-2</v>
      </c>
      <c r="F18" s="158">
        <f>+F16/'Activity Turnover'!F13</f>
        <v>9.5890586849783924E-2</v>
      </c>
      <c r="G18" s="63">
        <f>+G16/'Activity Turnover'!G13</f>
        <v>0.10512426053812234</v>
      </c>
    </row>
    <row r="19" spans="1:43" ht="13.5" thickBot="1" x14ac:dyDescent="0.25">
      <c r="B19" s="62" t="s">
        <v>8</v>
      </c>
      <c r="C19" s="158">
        <f>+C16/C58</f>
        <v>0.38406232972875959</v>
      </c>
      <c r="D19" s="158">
        <f>+D16/D58</f>
        <v>0.38297239043037712</v>
      </c>
      <c r="E19" s="158">
        <f>+E16/E58</f>
        <v>0.38033513907349936</v>
      </c>
      <c r="F19" s="158">
        <f>+F16/F58</f>
        <v>0.37303018218939787</v>
      </c>
      <c r="G19" s="63">
        <f>+G16/G58</f>
        <v>0.39225076981287949</v>
      </c>
    </row>
    <row r="20" spans="1:43" s="8" customFormat="1" ht="13.5" thickBot="1" x14ac:dyDescent="0.25">
      <c r="B20" s="56" t="s">
        <v>34</v>
      </c>
      <c r="C20" s="159">
        <v>9.4602532837650894</v>
      </c>
      <c r="D20" s="159">
        <v>8.4842686016302</v>
      </c>
      <c r="E20" s="159">
        <v>6.0184495436710304</v>
      </c>
      <c r="F20" s="159">
        <v>5.5406972213421097</v>
      </c>
      <c r="G20" s="64">
        <v>5.4248689205164302</v>
      </c>
      <c r="H20" s="31"/>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
    </row>
    <row r="21" spans="1:43" x14ac:dyDescent="0.2">
      <c r="B21" s="62" t="str">
        <f>B9</f>
        <v>y-o-y growth (%)</v>
      </c>
      <c r="C21" s="158">
        <f>(C20-D20)/D20</f>
        <v>0.11503462796396616</v>
      </c>
      <c r="D21" s="158">
        <f>(D20-E20)/E20</f>
        <v>0.40971001585486611</v>
      </c>
      <c r="E21" s="158">
        <f>(E20-F20)/F20</f>
        <v>8.6226029548894176E-2</v>
      </c>
      <c r="F21" s="158">
        <f>(F20-G20)/G20</f>
        <v>2.1351354755803582E-2</v>
      </c>
      <c r="G21" s="63"/>
    </row>
    <row r="22" spans="1:43" x14ac:dyDescent="0.2">
      <c r="B22" s="62" t="str">
        <f>B18</f>
        <v>Margin</v>
      </c>
      <c r="C22" s="158">
        <f>C20/'Activity Turnover'!C16</f>
        <v>0.12627326034027536</v>
      </c>
      <c r="D22" s="158">
        <f>D20/'Activity Turnover'!D16</f>
        <v>0.119238914493856</v>
      </c>
      <c r="E22" s="158">
        <f>E20/'Activity Turnover'!E16</f>
        <v>9.1263256526282865E-2</v>
      </c>
      <c r="F22" s="158">
        <f>F20/'Activity Turnover'!F16</f>
        <v>9.7002616597699654E-2</v>
      </c>
      <c r="G22" s="63"/>
    </row>
    <row r="23" spans="1:43" ht="13.5" thickBot="1" x14ac:dyDescent="0.25">
      <c r="B23" s="62" t="str">
        <f>B19</f>
        <v>% of Total EBIT</v>
      </c>
      <c r="C23" s="158">
        <f>C20/C58</f>
        <v>0.37991079495413788</v>
      </c>
      <c r="D23" s="158">
        <f>D20/D58</f>
        <v>0.38118607590989456</v>
      </c>
      <c r="E23" s="158">
        <f>E20/E58</f>
        <v>0.38425335663441368</v>
      </c>
      <c r="F23" s="158">
        <f>F20/F58</f>
        <v>0.37343729609650478</v>
      </c>
      <c r="G23" s="63">
        <f>G20/G58</f>
        <v>0.39982698051166732</v>
      </c>
    </row>
    <row r="24" spans="1:43" s="8" customFormat="1" ht="13.5" thickBot="1" x14ac:dyDescent="0.25">
      <c r="B24" s="56" t="s">
        <v>14</v>
      </c>
      <c r="C24" s="159">
        <v>0.10337840094546601</v>
      </c>
      <c r="D24" s="159">
        <v>3.9758986900534199E-2</v>
      </c>
      <c r="E24" s="159">
        <v>-6.1369912023757099E-2</v>
      </c>
      <c r="F24" s="159">
        <v>-6.0403578256819903E-3</v>
      </c>
      <c r="G24" s="64">
        <v>-0.10279433844745101</v>
      </c>
      <c r="H24" s="31"/>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
    </row>
    <row r="25" spans="1:43" x14ac:dyDescent="0.2">
      <c r="A25" s="13"/>
      <c r="B25" s="62" t="str">
        <f>B21</f>
        <v>y-o-y growth (%)</v>
      </c>
      <c r="C25" s="158">
        <f>(C24-D24)/D24</f>
        <v>1.600126638138182</v>
      </c>
      <c r="D25" s="158">
        <f>(D24-E24)/E24</f>
        <v>-1.6478579745257411</v>
      </c>
      <c r="E25" s="158">
        <f>(E24-F24)/F24</f>
        <v>9.1599795566462312</v>
      </c>
      <c r="F25" s="158">
        <f>(F24-G24)/G24</f>
        <v>-0.941238419188136</v>
      </c>
      <c r="G25" s="63"/>
    </row>
    <row r="26" spans="1:43" x14ac:dyDescent="0.2">
      <c r="B26" s="62" t="str">
        <f>B22</f>
        <v>Margin</v>
      </c>
      <c r="C26" s="158">
        <f>C24/'Activity Turnover'!C19</f>
        <v>8.5398816019040397E-2</v>
      </c>
      <c r="D26" s="158">
        <f>D24/'Activity Turnover'!D19</f>
        <v>7.7033363069058558E-2</v>
      </c>
      <c r="E26" s="158">
        <f>E24/'Activity Turnover'!E19</f>
        <v>-0.15236740049903341</v>
      </c>
      <c r="F26" s="158">
        <f>F24/'Activity Turnover'!F19</f>
        <v>-1.0077181502630919E-2</v>
      </c>
      <c r="G26" s="63"/>
    </row>
    <row r="27" spans="1:43" x14ac:dyDescent="0.2">
      <c r="B27" s="65" t="str">
        <f>B23</f>
        <v>% of Total EBIT</v>
      </c>
      <c r="C27" s="160">
        <f>C24/C58</f>
        <v>4.1515347746216673E-3</v>
      </c>
      <c r="D27" s="160">
        <f>D24/D58</f>
        <v>1.7863145204827064E-3</v>
      </c>
      <c r="E27" s="160">
        <f>E24/E58</f>
        <v>-3.9182175609141076E-3</v>
      </c>
      <c r="F27" s="160">
        <f>F24/F58</f>
        <v>-4.071139071071012E-4</v>
      </c>
      <c r="G27" s="66">
        <f>G24/G58</f>
        <v>-7.5762106987879337E-3</v>
      </c>
    </row>
    <row r="28" spans="1:43" x14ac:dyDescent="0.2">
      <c r="B28" s="39" t="s">
        <v>39</v>
      </c>
      <c r="C28" s="157">
        <v>1.1021910537616899</v>
      </c>
      <c r="D28" s="157">
        <v>1.53949409</v>
      </c>
      <c r="E28" s="157">
        <v>0.46181810194571399</v>
      </c>
      <c r="F28" s="157">
        <v>0.72940453272981598</v>
      </c>
      <c r="G28" s="61">
        <v>0.39323291693605</v>
      </c>
    </row>
    <row r="29" spans="1:43" x14ac:dyDescent="0.2">
      <c r="B29" s="62" t="s">
        <v>5</v>
      </c>
      <c r="C29" s="158">
        <f>(C28-D28)/D28</f>
        <v>-0.28405632673673342</v>
      </c>
      <c r="D29" s="158">
        <f>(D28-E28)/E28</f>
        <v>2.3335507714268102</v>
      </c>
      <c r="E29" s="158">
        <f>(E28-F28)/F28</f>
        <v>-0.36685600209070901</v>
      </c>
      <c r="F29" s="158">
        <f>(F28-G28)/G28</f>
        <v>0.85489184988152023</v>
      </c>
      <c r="G29" s="63"/>
    </row>
    <row r="30" spans="1:43" x14ac:dyDescent="0.2">
      <c r="B30" s="62" t="str">
        <f>B18</f>
        <v>Margin</v>
      </c>
      <c r="C30" s="158">
        <f>+C28/'Activity Turnover'!C22</f>
        <v>9.6249487296729719E-2</v>
      </c>
      <c r="D30" s="158">
        <f>+D28/'Activity Turnover'!D22</f>
        <v>0.14160541256284112</v>
      </c>
      <c r="E30" s="158">
        <f>+E28/'Activity Turnover'!E22</f>
        <v>4.8072051004653109E-2</v>
      </c>
      <c r="F30" s="158">
        <f>+F28/'Activity Turnover'!F22</f>
        <v>8.1756075997575353E-2</v>
      </c>
      <c r="G30" s="63">
        <f>+G28/'Activity Turnover'!G22</f>
        <v>5.0943275986845213E-2</v>
      </c>
    </row>
    <row r="31" spans="1:43" x14ac:dyDescent="0.2">
      <c r="B31" s="62" t="s">
        <v>8</v>
      </c>
      <c r="C31" s="158">
        <f>+C28/C58</f>
        <v>4.4262480809529693E-2</v>
      </c>
      <c r="D31" s="158">
        <f>+D28/D58</f>
        <v>6.9167271642109202E-2</v>
      </c>
      <c r="E31" s="158">
        <f>+E28/E58</f>
        <v>2.9485194573706339E-2</v>
      </c>
      <c r="F31" s="158">
        <f>+F28/F58</f>
        <v>4.9161115574761077E-2</v>
      </c>
      <c r="G31" s="63">
        <f>+G28/G58</f>
        <v>2.8982291023055509E-2</v>
      </c>
    </row>
    <row r="32" spans="1:43" x14ac:dyDescent="0.2">
      <c r="B32" s="67" t="str">
        <f>'Activity Turnover'!B25</f>
        <v>Other Sales</v>
      </c>
      <c r="C32" s="161">
        <v>2.036915778800839</v>
      </c>
      <c r="D32" s="161">
        <v>1.9964481176620099</v>
      </c>
      <c r="E32" s="161">
        <v>1.0472928875683301</v>
      </c>
      <c r="F32" s="161">
        <v>0.41737163374188502</v>
      </c>
      <c r="G32" s="68">
        <v>1.0750057690372701</v>
      </c>
    </row>
    <row r="33" spans="2:7" x14ac:dyDescent="0.2">
      <c r="B33" s="62" t="s">
        <v>5</v>
      </c>
      <c r="C33" s="158">
        <f>(C32-D32)/D32</f>
        <v>2.0269828592500417E-2</v>
      </c>
      <c r="D33" s="158">
        <f>(D32-E32)/E32</f>
        <v>0.90629397120941757</v>
      </c>
      <c r="E33" s="158">
        <f>(E32-F32)/F32</f>
        <v>1.5092574648137371</v>
      </c>
      <c r="F33" s="158">
        <f>(F32-G32)/G32</f>
        <v>-0.61174940101422393</v>
      </c>
      <c r="G33" s="63"/>
    </row>
    <row r="34" spans="2:7" x14ac:dyDescent="0.2">
      <c r="B34" s="62" t="str">
        <f>B18</f>
        <v>Margin</v>
      </c>
      <c r="C34" s="158">
        <f>C32/'Activity Turnover'!C25</f>
        <v>9.026501853584469E-2</v>
      </c>
      <c r="D34" s="158">
        <f>D32/'Activity Turnover'!D25</f>
        <v>8.9214809220174288E-2</v>
      </c>
      <c r="E34" s="158">
        <f>E32/'Activity Turnover'!E25</f>
        <v>5.5189088200191201E-2</v>
      </c>
      <c r="F34" s="158">
        <f>F32/'Activity Turnover'!F25</f>
        <v>2.1409834152388705E-2</v>
      </c>
      <c r="G34" s="63">
        <f>G32/'Activity Turnover'!G25</f>
        <v>5.5220921551516033E-2</v>
      </c>
    </row>
    <row r="35" spans="2:7" x14ac:dyDescent="0.2">
      <c r="B35" s="65" t="s">
        <v>8</v>
      </c>
      <c r="C35" s="160">
        <f>C32/C58</f>
        <v>8.1799743576302028E-2</v>
      </c>
      <c r="D35" s="160">
        <f>D32/D58</f>
        <v>8.9697563745571668E-2</v>
      </c>
      <c r="E35" s="160">
        <f>E32/E58</f>
        <v>6.6865362001857651E-2</v>
      </c>
      <c r="F35" s="160">
        <f>F32/F58</f>
        <v>2.8130418997014992E-2</v>
      </c>
      <c r="G35" s="66">
        <f>G32/G58</f>
        <v>7.9230727408225995E-2</v>
      </c>
    </row>
    <row r="36" spans="2:7" x14ac:dyDescent="0.2">
      <c r="B36" s="45" t="s">
        <v>61</v>
      </c>
      <c r="C36" s="157">
        <v>0.52127646612085898</v>
      </c>
      <c r="D36" s="157">
        <v>0.76200302670702302</v>
      </c>
      <c r="E36" s="157">
        <v>0.53479680080604297</v>
      </c>
      <c r="F36" s="157">
        <v>4.6764571713614998E-2</v>
      </c>
      <c r="G36" s="61">
        <v>0.32598140546820797</v>
      </c>
    </row>
    <row r="37" spans="2:7" x14ac:dyDescent="0.2">
      <c r="B37" s="62" t="s">
        <v>5</v>
      </c>
      <c r="C37" s="158">
        <f>(C36-D36)/D36</f>
        <v>-0.31591286668040919</v>
      </c>
      <c r="D37" s="158">
        <f>(D36-E36)/E36</f>
        <v>0.4248458957842231</v>
      </c>
      <c r="E37" s="158">
        <f>(E36-F36)/F36</f>
        <v>10.435939242235008</v>
      </c>
      <c r="F37" s="158">
        <f>(F36-G36)/G36</f>
        <v>-0.85654221090786786</v>
      </c>
      <c r="G37" s="63"/>
    </row>
    <row r="38" spans="2:7" x14ac:dyDescent="0.2">
      <c r="B38" s="62" t="str">
        <f>B34</f>
        <v>Margin</v>
      </c>
      <c r="C38" s="158">
        <f>C36/'Activity Turnover'!C28</f>
        <v>0.12086478099584214</v>
      </c>
      <c r="D38" s="158">
        <f>D36/'Activity Turnover'!D28</f>
        <v>0.16196268444667067</v>
      </c>
      <c r="E38" s="158">
        <f>E36/'Activity Turnover'!E28</f>
        <v>0.12373815249345035</v>
      </c>
      <c r="F38" s="158">
        <f>F36/'Activity Turnover'!F28</f>
        <v>9.8037205036049877E-3</v>
      </c>
      <c r="G38" s="63">
        <f>G36/'Activity Turnover'!G28</f>
        <v>6.2972790262241063E-2</v>
      </c>
    </row>
    <row r="39" spans="2:7" x14ac:dyDescent="0.2">
      <c r="B39" s="65" t="s">
        <v>8</v>
      </c>
      <c r="C39" s="160">
        <f>C36/C58</f>
        <v>2.0933747828371232E-2</v>
      </c>
      <c r="D39" s="160">
        <f>D36/D58</f>
        <v>3.4235708134712009E-2</v>
      </c>
      <c r="E39" s="160">
        <f>E36/E58</f>
        <v>3.4144585633881071E-2</v>
      </c>
      <c r="F39" s="160">
        <f>F36/F58</f>
        <v>3.151884052890604E-3</v>
      </c>
      <c r="G39" s="66">
        <f>G36/G58</f>
        <v>2.4025679322569791E-2</v>
      </c>
    </row>
    <row r="40" spans="2:7" x14ac:dyDescent="0.2">
      <c r="B40" s="45" t="s">
        <v>60</v>
      </c>
      <c r="C40" s="157">
        <v>1.5156393126799801</v>
      </c>
      <c r="D40" s="157">
        <v>1.23444509095499</v>
      </c>
      <c r="E40" s="157">
        <v>0.51249608676228597</v>
      </c>
      <c r="F40" s="157">
        <v>0.37060706202826998</v>
      </c>
      <c r="G40" s="61">
        <v>0.74902436356905799</v>
      </c>
    </row>
    <row r="41" spans="2:7" x14ac:dyDescent="0.2">
      <c r="B41" s="62" t="s">
        <v>5</v>
      </c>
      <c r="C41" s="158">
        <f>(C40-D40)/D40</f>
        <v>0.22778997930758746</v>
      </c>
      <c r="D41" s="158">
        <f>(D40-E40)/E40</f>
        <v>1.4086917399772652</v>
      </c>
      <c r="E41" s="158">
        <f>(E40-F40)/F40</f>
        <v>0.38285569615830112</v>
      </c>
      <c r="F41" s="158">
        <f>(F40-G40)/G40</f>
        <v>-0.50521360845680818</v>
      </c>
      <c r="G41" s="63"/>
    </row>
    <row r="42" spans="2:7" x14ac:dyDescent="0.2">
      <c r="B42" s="62" t="s">
        <v>22</v>
      </c>
      <c r="C42" s="158">
        <f>C40/'Activity Turnover'!C31</f>
        <v>8.3034811296059455E-2</v>
      </c>
      <c r="D42" s="158">
        <f>D40/'Activity Turnover'!D31</f>
        <v>6.984848294680468E-2</v>
      </c>
      <c r="E42" s="158">
        <f>E40/'Activity Turnover'!E31</f>
        <v>3.4972058568613532E-2</v>
      </c>
      <c r="F42" s="158">
        <f>F40/'Activity Turnover'!F31</f>
        <v>2.5169749442152334E-2</v>
      </c>
      <c r="G42" s="63">
        <f>G40/'Activity Turnover'!G31</f>
        <v>5.2412972975789764E-2</v>
      </c>
    </row>
    <row r="43" spans="2:7" x14ac:dyDescent="0.2">
      <c r="B43" s="65" t="s">
        <v>29</v>
      </c>
      <c r="C43" s="160">
        <f>C40/C58</f>
        <v>6.0865995747930807E-2</v>
      </c>
      <c r="D43" s="160">
        <f>D40/D58</f>
        <v>5.5461855610859798E-2</v>
      </c>
      <c r="E43" s="160">
        <f>E40/E58</f>
        <v>3.2720776367976517E-2</v>
      </c>
      <c r="F43" s="160">
        <f>F40/F58</f>
        <v>2.4978534944124386E-2</v>
      </c>
      <c r="G43" s="66">
        <f>G40/G58</f>
        <v>5.5205048085655906E-2</v>
      </c>
    </row>
    <row r="44" spans="2:7" hidden="1" x14ac:dyDescent="0.2">
      <c r="B44" s="46" t="s">
        <v>28</v>
      </c>
      <c r="C44" s="162"/>
      <c r="D44" s="162">
        <v>0</v>
      </c>
      <c r="E44" s="162">
        <v>0</v>
      </c>
      <c r="F44" s="162">
        <v>0</v>
      </c>
      <c r="G44" s="69">
        <v>0</v>
      </c>
    </row>
    <row r="45" spans="2:7" hidden="1" x14ac:dyDescent="0.2">
      <c r="B45" s="62" t="s">
        <v>5</v>
      </c>
      <c r="C45" s="158"/>
      <c r="D45" s="158" t="e">
        <f>(D44-E44)/E44</f>
        <v>#DIV/0!</v>
      </c>
      <c r="E45" s="158" t="e">
        <f>(E44-F44)/F44</f>
        <v>#DIV/0!</v>
      </c>
      <c r="F45" s="158" t="e">
        <f>(F44-G44)/G44</f>
        <v>#DIV/0!</v>
      </c>
      <c r="G45" s="63" t="e">
        <f>(G44-#REF!)/#REF!</f>
        <v>#REF!</v>
      </c>
    </row>
    <row r="46" spans="2:7" hidden="1" x14ac:dyDescent="0.2">
      <c r="B46" s="62" t="s">
        <v>22</v>
      </c>
      <c r="C46" s="158"/>
      <c r="D46" s="158" t="e">
        <f>D44/'Activity Turnover'!D34</f>
        <v>#DIV/0!</v>
      </c>
      <c r="E46" s="158" t="e">
        <f>E44/'Activity Turnover'!E34</f>
        <v>#DIV/0!</v>
      </c>
      <c r="F46" s="158" t="e">
        <f>F44/'Activity Turnover'!F34</f>
        <v>#DIV/0!</v>
      </c>
      <c r="G46" s="63" t="e">
        <f>G44/'Activity Turnover'!G34</f>
        <v>#DIV/0!</v>
      </c>
    </row>
    <row r="47" spans="2:7" hidden="1" x14ac:dyDescent="0.2">
      <c r="B47" s="65" t="s">
        <v>29</v>
      </c>
      <c r="C47" s="160"/>
      <c r="D47" s="160">
        <f>D44/D58</f>
        <v>0</v>
      </c>
      <c r="E47" s="160">
        <f>E44/E58</f>
        <v>0</v>
      </c>
      <c r="F47" s="160">
        <f>F44/F58</f>
        <v>0</v>
      </c>
      <c r="G47" s="66">
        <f>G44/G58</f>
        <v>0</v>
      </c>
    </row>
    <row r="48" spans="2:7" x14ac:dyDescent="0.2">
      <c r="B48" s="39" t="s">
        <v>35</v>
      </c>
      <c r="C48" s="157">
        <v>6.3481131069922396</v>
      </c>
      <c r="D48" s="157">
        <v>5.1505958059160504</v>
      </c>
      <c r="E48" s="157">
        <v>4.2844676678389799</v>
      </c>
      <c r="F48" s="157">
        <v>3.7011900099999999</v>
      </c>
      <c r="G48" s="61">
        <v>2.6584167164590302</v>
      </c>
    </row>
    <row r="49" spans="2:7" x14ac:dyDescent="0.2">
      <c r="B49" s="62" t="str">
        <f>B45</f>
        <v>y-o-y growth (%)</v>
      </c>
      <c r="C49" s="158">
        <f>(C48-D48)/D48</f>
        <v>0.23250073315803643</v>
      </c>
      <c r="D49" s="158">
        <f>(D48-E48)/E48</f>
        <v>0.20215536800022865</v>
      </c>
      <c r="E49" s="158">
        <f>(E48-F48)/F48</f>
        <v>0.15759192483040879</v>
      </c>
      <c r="F49" s="158">
        <f>(F48-G48)/G48</f>
        <v>0.3922535120565776</v>
      </c>
      <c r="G49" s="63"/>
    </row>
    <row r="50" spans="2:7" x14ac:dyDescent="0.2">
      <c r="B50" s="62" t="str">
        <f>B47</f>
        <v>% of EBIT</v>
      </c>
      <c r="C50" s="158">
        <f>C48/C58</f>
        <v>0.25493151447382434</v>
      </c>
      <c r="D50" s="158">
        <f>D48/D58</f>
        <v>0.23140891643598568</v>
      </c>
      <c r="E50" s="158">
        <f>E48/E58</f>
        <v>0.27354571485774254</v>
      </c>
      <c r="F50" s="158">
        <f>F48/F58</f>
        <v>0.24945640132614894</v>
      </c>
      <c r="G50" s="63">
        <f>G48/G58</f>
        <v>0.19593224172914578</v>
      </c>
    </row>
    <row r="51" spans="2:7" x14ac:dyDescent="0.2">
      <c r="B51" s="70" t="s">
        <v>30</v>
      </c>
      <c r="C51" s="161">
        <v>6.3481131069922396</v>
      </c>
      <c r="D51" s="161">
        <v>5.1505958059160504</v>
      </c>
      <c r="E51" s="161">
        <v>4.2844676678389799</v>
      </c>
      <c r="F51" s="161">
        <v>3.7011900099999999</v>
      </c>
      <c r="G51" s="68">
        <v>2.66751925145903</v>
      </c>
    </row>
    <row r="52" spans="2:7" x14ac:dyDescent="0.2">
      <c r="B52" s="62" t="s">
        <v>5</v>
      </c>
      <c r="C52" s="158">
        <f>(C51-D51)/D51</f>
        <v>0.23250073315803643</v>
      </c>
      <c r="D52" s="158">
        <f>(D51-E51)/E51</f>
        <v>0.20215536800022865</v>
      </c>
      <c r="E52" s="158">
        <f>(E51-F51)/F51</f>
        <v>0.15759192483040879</v>
      </c>
      <c r="F52" s="158">
        <f>(F51-G51)/G51</f>
        <v>0.38750264238040338</v>
      </c>
      <c r="G52" s="63"/>
    </row>
    <row r="53" spans="2:7" x14ac:dyDescent="0.2">
      <c r="B53" s="65" t="s">
        <v>29</v>
      </c>
      <c r="C53" s="160">
        <f>C51/C58</f>
        <v>0.25493151447382434</v>
      </c>
      <c r="D53" s="160">
        <f>D51/D58</f>
        <v>0.23140891643598568</v>
      </c>
      <c r="E53" s="160">
        <f>E51/E58</f>
        <v>0.27354571485774254</v>
      </c>
      <c r="F53" s="160">
        <f>F51/F58</f>
        <v>0.24945640132614894</v>
      </c>
      <c r="G53" s="66">
        <f>G51/G58</f>
        <v>0.19660312228633078</v>
      </c>
    </row>
    <row r="54" spans="2:7" hidden="1" x14ac:dyDescent="0.2">
      <c r="B54" s="70" t="s">
        <v>37</v>
      </c>
      <c r="C54" s="161"/>
      <c r="D54" s="161">
        <v>0</v>
      </c>
      <c r="E54" s="161">
        <v>0</v>
      </c>
      <c r="F54" s="161">
        <v>0</v>
      </c>
      <c r="G54" s="68">
        <v>-9.1025350000000001E-3</v>
      </c>
    </row>
    <row r="55" spans="2:7" hidden="1" x14ac:dyDescent="0.2">
      <c r="B55" s="62" t="s">
        <v>5</v>
      </c>
      <c r="C55" s="158"/>
      <c r="D55" s="158" t="e">
        <f>(D54-E54)/E54</f>
        <v>#DIV/0!</v>
      </c>
      <c r="E55" s="158" t="e">
        <f>(E54-F54)/F54</f>
        <v>#DIV/0!</v>
      </c>
      <c r="F55" s="158">
        <f>(F54-G54)/G54</f>
        <v>-1</v>
      </c>
      <c r="G55" s="63"/>
    </row>
    <row r="56" spans="2:7" hidden="1" x14ac:dyDescent="0.2">
      <c r="B56" s="62" t="s">
        <v>29</v>
      </c>
      <c r="C56" s="158"/>
      <c r="D56" s="158">
        <f>D54/D58</f>
        <v>0</v>
      </c>
      <c r="E56" s="158">
        <f>E54/E58</f>
        <v>0</v>
      </c>
      <c r="F56" s="158">
        <f>F54/F58</f>
        <v>0</v>
      </c>
      <c r="G56" s="63">
        <f>G54/G58</f>
        <v>-6.7088055718502165E-4</v>
      </c>
    </row>
    <row r="57" spans="2:7" hidden="1" x14ac:dyDescent="0.2">
      <c r="B57" s="71" t="s">
        <v>31</v>
      </c>
      <c r="C57" s="163"/>
      <c r="D57" s="163">
        <v>0</v>
      </c>
      <c r="E57" s="163">
        <v>0</v>
      </c>
      <c r="F57" s="163">
        <v>0</v>
      </c>
      <c r="G57" s="72">
        <v>0</v>
      </c>
    </row>
    <row r="58" spans="2:7" x14ac:dyDescent="0.2">
      <c r="B58" s="73" t="s">
        <v>9</v>
      </c>
      <c r="C58" s="74">
        <f>+C4+C16+C32+C48+C28</f>
        <v>24.90124894952541</v>
      </c>
      <c r="D58" s="74">
        <f>+D4+D16+D32+D48+D28</f>
        <v>22.257551200888372</v>
      </c>
      <c r="E58" s="74">
        <f>+E4+E16+E32+E48+E28</f>
        <v>15.662711697264633</v>
      </c>
      <c r="F58" s="74">
        <f>+F4+F16+F32+F48+F28</f>
        <v>14.837021581021371</v>
      </c>
      <c r="G58" s="75">
        <f>+G4+G16+G32+G48+G28</f>
        <v>13.568041140130431</v>
      </c>
    </row>
    <row r="59" spans="2:7" x14ac:dyDescent="0.2">
      <c r="B59" s="76" t="s">
        <v>5</v>
      </c>
      <c r="C59" s="77">
        <f>(C58-D58)/D58</f>
        <v>0.11877756563496165</v>
      </c>
      <c r="D59" s="77">
        <f>(D58-E58)/E58</f>
        <v>0.42105349514768087</v>
      </c>
      <c r="E59" s="77">
        <f>(E58-F58)/F58</f>
        <v>5.5650664908342203E-2</v>
      </c>
      <c r="F59" s="77">
        <f>(F58-G58)/G58</f>
        <v>9.3527166359899605E-2</v>
      </c>
      <c r="G59" s="78"/>
    </row>
    <row r="60" spans="2:7" hidden="1" x14ac:dyDescent="0.2">
      <c r="B60" s="79" t="s">
        <v>24</v>
      </c>
      <c r="C60" s="80">
        <v>0</v>
      </c>
      <c r="D60" s="80">
        <v>0</v>
      </c>
      <c r="E60" s="80">
        <v>0</v>
      </c>
      <c r="F60" s="80">
        <v>0</v>
      </c>
      <c r="G60" s="81">
        <v>0</v>
      </c>
    </row>
    <row r="61" spans="2:7" ht="13.5" thickBot="1" x14ac:dyDescent="0.25">
      <c r="B61" s="82" t="s">
        <v>22</v>
      </c>
      <c r="C61" s="83">
        <f>+C58/'Activity Turnover'!C37</f>
        <v>0.12754437228102264</v>
      </c>
      <c r="D61" s="83">
        <f>+D58/'Activity Turnover'!D37</f>
        <v>0.12116976365039163</v>
      </c>
      <c r="E61" s="83">
        <f>+E58/'Activity Turnover'!E37</f>
        <v>9.0962241572532354E-2</v>
      </c>
      <c r="F61" s="83">
        <f>+F58/'Activity Turnover'!F37</f>
        <v>9.2572986032200544E-2</v>
      </c>
      <c r="G61" s="84">
        <f>+G58/'Activity Turnover'!G37</f>
        <v>9.2956377890535596E-2</v>
      </c>
    </row>
    <row r="62" spans="2:7" x14ac:dyDescent="0.2">
      <c r="B62" s="53"/>
      <c r="C62" s="53"/>
      <c r="D62" s="53"/>
      <c r="E62" s="53"/>
      <c r="F62" s="164"/>
      <c r="G62" s="53"/>
    </row>
    <row r="63" spans="2:7" ht="21.75" customHeight="1" x14ac:dyDescent="0.2">
      <c r="B63" s="35" t="s">
        <v>44</v>
      </c>
      <c r="C63" s="35"/>
      <c r="D63" s="35"/>
      <c r="E63" s="35"/>
      <c r="F63" s="164"/>
      <c r="G63" s="53"/>
    </row>
    <row r="64" spans="2:7" x14ac:dyDescent="0.2">
      <c r="B64" s="53"/>
      <c r="C64" s="53"/>
      <c r="D64" s="53"/>
      <c r="E64" s="53"/>
      <c r="F64" s="164"/>
      <c r="G64" s="53"/>
    </row>
    <row r="65" spans="2:7" x14ac:dyDescent="0.2">
      <c r="B65" s="53"/>
      <c r="C65" s="53"/>
      <c r="D65" s="53"/>
      <c r="E65" s="53"/>
      <c r="F65" s="164"/>
      <c r="G65" s="53"/>
    </row>
    <row r="66" spans="2:7" x14ac:dyDescent="0.2">
      <c r="B66" s="53"/>
      <c r="C66" s="53"/>
      <c r="D66" s="53"/>
      <c r="E66" s="53"/>
      <c r="F66" s="164"/>
      <c r="G66" s="53"/>
    </row>
    <row r="67" spans="2:7" x14ac:dyDescent="0.2">
      <c r="B67" s="53"/>
      <c r="C67" s="53"/>
      <c r="D67" s="53"/>
      <c r="E67" s="53"/>
      <c r="F67" s="164"/>
      <c r="G67" s="53"/>
    </row>
  </sheetData>
  <phoneticPr fontId="3" type="noConversion"/>
  <pageMargins left="0.75" right="0.75" top="1" bottom="1" header="0.5" footer="0.5"/>
  <pageSetup paperSize="9" scale="49" orientation="landscape" r:id="rId1"/>
  <headerFooter alignWithMargins="0"/>
  <colBreaks count="1" manualBreakCount="1">
    <brk id="27" max="1048575" man="1"/>
  </colBreaks>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2"/>
  </sheetPr>
  <dimension ref="A1:H55"/>
  <sheetViews>
    <sheetView topLeftCell="A4" zoomScale="85" zoomScaleNormal="85" workbookViewId="0">
      <selection activeCell="C41" sqref="C41"/>
    </sheetView>
  </sheetViews>
  <sheetFormatPr defaultRowHeight="12.75" x14ac:dyDescent="0.2"/>
  <cols>
    <col min="1" max="1" width="9.140625" style="3"/>
    <col min="2" max="2" width="32.85546875" style="1" bestFit="1" customWidth="1"/>
    <col min="3" max="3" width="22.28515625" style="1" customWidth="1"/>
    <col min="4" max="4" width="17.42578125" style="1" customWidth="1"/>
    <col min="5" max="5" width="16.140625" style="1" customWidth="1"/>
    <col min="6" max="6" width="15.140625" style="21" customWidth="1"/>
    <col min="7" max="7" width="17.28515625" style="21" customWidth="1"/>
    <col min="8" max="8" width="16" style="31" customWidth="1"/>
    <col min="9" max="9" width="12.42578125" style="31" bestFit="1" customWidth="1"/>
    <col min="10" max="10" width="4.28515625" style="31" customWidth="1"/>
    <col min="11" max="11" width="16" style="31" customWidth="1"/>
    <col min="12" max="14" width="12.42578125" style="31" bestFit="1" customWidth="1"/>
    <col min="15" max="15" width="16" style="31" customWidth="1"/>
    <col min="16" max="36" width="12.42578125" style="31" bestFit="1" customWidth="1"/>
    <col min="37" max="42" width="12.28515625" style="31" customWidth="1"/>
    <col min="43" max="16384" width="9.140625" style="31"/>
  </cols>
  <sheetData>
    <row r="1" spans="1:8" ht="13.5" thickBot="1" x14ac:dyDescent="0.25"/>
    <row r="2" spans="1:8" ht="15" x14ac:dyDescent="0.2">
      <c r="B2" s="36" t="s">
        <v>20</v>
      </c>
      <c r="C2" s="37"/>
      <c r="D2" s="37"/>
      <c r="E2" s="88"/>
      <c r="F2" s="88"/>
      <c r="G2" s="89"/>
    </row>
    <row r="3" spans="1:8" ht="54.75" customHeight="1" x14ac:dyDescent="0.2">
      <c r="B3" s="38" t="str">
        <f>'Activity Turnover'!B3</f>
        <v>€ mil.</v>
      </c>
      <c r="C3" s="165" t="s">
        <v>57</v>
      </c>
      <c r="D3" s="165" t="s">
        <v>56</v>
      </c>
      <c r="E3" s="165" t="s">
        <v>51</v>
      </c>
      <c r="F3" s="165" t="s">
        <v>42</v>
      </c>
      <c r="G3" s="166" t="s">
        <v>43</v>
      </c>
    </row>
    <row r="4" spans="1:8" x14ac:dyDescent="0.2">
      <c r="B4" s="111" t="s">
        <v>0</v>
      </c>
      <c r="C4" s="112">
        <v>69.245900259067497</v>
      </c>
      <c r="D4" s="112">
        <v>67.635771409231296</v>
      </c>
      <c r="E4" s="112">
        <v>59.496623211000603</v>
      </c>
      <c r="F4" s="112">
        <v>59.989310869886602</v>
      </c>
      <c r="G4" s="113">
        <v>58.806646898886598</v>
      </c>
      <c r="H4" s="33"/>
    </row>
    <row r="5" spans="1:8" x14ac:dyDescent="0.2">
      <c r="B5" s="114" t="s">
        <v>5</v>
      </c>
      <c r="C5" s="115">
        <f>(C4-D4)/D4</f>
        <v>2.3805876924121869E-2</v>
      </c>
      <c r="D5" s="115">
        <f>(D4-E4)/E4</f>
        <v>0.13680017047968882</v>
      </c>
      <c r="E5" s="115">
        <f>(E4-F4)/F4</f>
        <v>-8.2129241316775542E-3</v>
      </c>
      <c r="F5" s="115">
        <f>(F4-G4)/G4</f>
        <v>2.011105943573864E-2</v>
      </c>
      <c r="G5" s="116"/>
    </row>
    <row r="6" spans="1:8" ht="13.5" thickBot="1" x14ac:dyDescent="0.25">
      <c r="A6" s="10"/>
      <c r="B6" s="117" t="s">
        <v>6</v>
      </c>
      <c r="C6" s="118">
        <f>C4/C49</f>
        <v>0.35467798821975943</v>
      </c>
      <c r="D6" s="118">
        <f>D4/D49</f>
        <v>0.36820809090810347</v>
      </c>
      <c r="E6" s="118">
        <f>E4/E49</f>
        <v>0.34553060273810232</v>
      </c>
      <c r="F6" s="118">
        <f>F4/F49</f>
        <v>0.37429275187837602</v>
      </c>
      <c r="G6" s="119">
        <f>G4/G49</f>
        <v>0.40289182640939347</v>
      </c>
    </row>
    <row r="7" spans="1:8" ht="12.75" customHeight="1" x14ac:dyDescent="0.2">
      <c r="A7" s="9"/>
      <c r="B7" s="90" t="s">
        <v>1</v>
      </c>
      <c r="C7" s="15">
        <v>35.357671020782803</v>
      </c>
      <c r="D7" s="15">
        <v>31.5804574224885</v>
      </c>
      <c r="E7" s="15">
        <v>27.366145489138301</v>
      </c>
      <c r="F7" s="15">
        <v>27.598297066813402</v>
      </c>
      <c r="G7" s="40">
        <v>26.500964229826199</v>
      </c>
      <c r="H7" s="33"/>
    </row>
    <row r="8" spans="1:8" x14ac:dyDescent="0.2">
      <c r="A8" s="10"/>
      <c r="B8" s="41" t="s">
        <v>5</v>
      </c>
      <c r="C8" s="16">
        <f>(C7-D7)/D7</f>
        <v>0.11960604457883951</v>
      </c>
      <c r="D8" s="16">
        <f>(D7-E7)/E7</f>
        <v>0.15399727868226351</v>
      </c>
      <c r="E8" s="16">
        <f>(E7-F7)/F7</f>
        <v>-8.4118080587754791E-3</v>
      </c>
      <c r="F8" s="16">
        <f>(F7-G7)/G7</f>
        <v>4.1407279654835392E-2</v>
      </c>
      <c r="G8" s="42"/>
    </row>
    <row r="9" spans="1:8" x14ac:dyDescent="0.2">
      <c r="A9" s="10"/>
      <c r="B9" s="91" t="s">
        <v>6</v>
      </c>
      <c r="C9" s="17">
        <f>C7/C49</f>
        <v>0.18110223968306613</v>
      </c>
      <c r="D9" s="17">
        <f>D7/D49</f>
        <v>0.17192352057585994</v>
      </c>
      <c r="E9" s="17">
        <f>E7/E49</f>
        <v>0.15893071295737374</v>
      </c>
      <c r="F9" s="17">
        <f>F7/F49</f>
        <v>0.17219471946759551</v>
      </c>
      <c r="G9" s="92">
        <f>G7/G49</f>
        <v>0.18156148060138477</v>
      </c>
      <c r="H9" s="33"/>
    </row>
    <row r="10" spans="1:8" x14ac:dyDescent="0.2">
      <c r="A10" s="10"/>
      <c r="B10" s="90" t="s">
        <v>41</v>
      </c>
      <c r="C10" s="15">
        <v>11.4513966226513</v>
      </c>
      <c r="D10" s="15">
        <v>10.871717840000001</v>
      </c>
      <c r="E10" s="15">
        <v>9.6067900639607107</v>
      </c>
      <c r="F10" s="15">
        <v>8.9217165064459305</v>
      </c>
      <c r="G10" s="40">
        <v>7.7190347365487897</v>
      </c>
    </row>
    <row r="11" spans="1:8" x14ac:dyDescent="0.2">
      <c r="A11" s="10"/>
      <c r="B11" s="41" t="s">
        <v>5</v>
      </c>
      <c r="C11" s="16">
        <f>(C10-D10)/D10</f>
        <v>5.3319888464958512E-2</v>
      </c>
      <c r="D11" s="16">
        <f>(D10-E10)/E10</f>
        <v>0.13167017990583446</v>
      </c>
      <c r="E11" s="16">
        <f>(E10-F10)/F10</f>
        <v>7.6787191906379809E-2</v>
      </c>
      <c r="F11" s="16">
        <f>(F10-G10)/G10</f>
        <v>0.15580727525458249</v>
      </c>
      <c r="G11" s="42"/>
    </row>
    <row r="12" spans="1:8" x14ac:dyDescent="0.2">
      <c r="A12" s="10"/>
      <c r="B12" s="91" t="s">
        <v>6</v>
      </c>
      <c r="C12" s="16">
        <f>C10/C49</f>
        <v>5.8654134053180491E-2</v>
      </c>
      <c r="D12" s="16">
        <f>D10/D49</f>
        <v>5.9185463362832466E-2</v>
      </c>
      <c r="E12" s="16">
        <f>E10/E49</f>
        <v>5.5792073264504374E-2</v>
      </c>
      <c r="F12" s="16">
        <f>F10/F49</f>
        <v>5.566548063736227E-2</v>
      </c>
      <c r="G12" s="42">
        <f>G10/G49</f>
        <v>5.2884089930734929E-2</v>
      </c>
    </row>
    <row r="13" spans="1:8" x14ac:dyDescent="0.2">
      <c r="A13" s="10"/>
      <c r="B13" s="90" t="s">
        <v>2</v>
      </c>
      <c r="C13" s="15">
        <v>27.555816875763298</v>
      </c>
      <c r="D13" s="15">
        <v>24.215642817254199</v>
      </c>
      <c r="E13" s="15">
        <v>24.7956353237253</v>
      </c>
      <c r="F13" s="15">
        <v>22.7783975531277</v>
      </c>
      <c r="G13" s="40">
        <v>22.329709736474801</v>
      </c>
      <c r="H13" s="33"/>
    </row>
    <row r="14" spans="1:8" x14ac:dyDescent="0.2">
      <c r="A14" s="10"/>
      <c r="B14" s="41" t="s">
        <v>5</v>
      </c>
      <c r="C14" s="16">
        <f>(C13-D13)/D13</f>
        <v>0.13793456088347772</v>
      </c>
      <c r="D14" s="16">
        <f>(D13-E13)/E13</f>
        <v>-2.339091129946342E-2</v>
      </c>
      <c r="E14" s="16">
        <f>(E13-F13)/F13</f>
        <v>8.855924855524408E-2</v>
      </c>
      <c r="F14" s="16">
        <f>(F13-G13)/G13</f>
        <v>2.0093759477759075E-2</v>
      </c>
      <c r="G14" s="42"/>
    </row>
    <row r="15" spans="1:8" x14ac:dyDescent="0.2">
      <c r="A15" s="10"/>
      <c r="B15" s="91" t="s">
        <v>6</v>
      </c>
      <c r="C15" s="17">
        <f>C13/C49</f>
        <v>0.14114108787210153</v>
      </c>
      <c r="D15" s="17">
        <f>D13/D49</f>
        <v>0.13182958405109191</v>
      </c>
      <c r="E15" s="17">
        <f>E13/E49</f>
        <v>0.1440023039340638</v>
      </c>
      <c r="F15" s="17">
        <f>F13/F49</f>
        <v>0.14212180436664434</v>
      </c>
      <c r="G15" s="92">
        <f>G13/G49</f>
        <v>0.15298368489515562</v>
      </c>
    </row>
    <row r="16" spans="1:8" x14ac:dyDescent="0.2">
      <c r="A16" s="10"/>
      <c r="B16" s="90" t="s">
        <v>3</v>
      </c>
      <c r="C16" s="15">
        <v>6.1346384223532704</v>
      </c>
      <c r="D16" s="15">
        <v>5.1613739556112597</v>
      </c>
      <c r="E16" s="15">
        <v>6.1997712148885702</v>
      </c>
      <c r="F16" s="15">
        <v>6.1938478840983997</v>
      </c>
      <c r="G16" s="40">
        <v>5.6464400969623698</v>
      </c>
      <c r="H16" s="33"/>
    </row>
    <row r="17" spans="1:8" x14ac:dyDescent="0.2">
      <c r="A17" s="10"/>
      <c r="B17" s="41" t="s">
        <v>5</v>
      </c>
      <c r="C17" s="16">
        <f>(C16-D16)/D16</f>
        <v>0.18856693491156801</v>
      </c>
      <c r="D17" s="16">
        <f>(D16-E16)/E16</f>
        <v>-0.16748960942036534</v>
      </c>
      <c r="E17" s="16">
        <f>(E16-F16)/F16</f>
        <v>9.5632487284319414E-4</v>
      </c>
      <c r="F17" s="16">
        <f>(F16-G16)/G16</f>
        <v>9.694741779524417E-2</v>
      </c>
      <c r="G17" s="42"/>
      <c r="H17" s="33"/>
    </row>
    <row r="18" spans="1:8" x14ac:dyDescent="0.2">
      <c r="A18" s="10"/>
      <c r="B18" s="91" t="s">
        <v>6</v>
      </c>
      <c r="C18" s="17">
        <f>C16/C49</f>
        <v>3.1421661151859757E-2</v>
      </c>
      <c r="D18" s="17">
        <f>D16/D49</f>
        <v>2.8098439790974917E-2</v>
      </c>
      <c r="E18" s="17">
        <f>E16/E49</f>
        <v>3.6005584335796412E-2</v>
      </c>
      <c r="F18" s="17">
        <f>F16/F49</f>
        <v>3.864542425372304E-2</v>
      </c>
      <c r="G18" s="92">
        <f>G16/G49</f>
        <v>3.8684480128375984E-2</v>
      </c>
    </row>
    <row r="19" spans="1:8" x14ac:dyDescent="0.2">
      <c r="A19" s="10"/>
      <c r="B19" s="90" t="s">
        <v>4</v>
      </c>
      <c r="C19" s="15">
        <v>9.1173709331095498</v>
      </c>
      <c r="D19" s="15">
        <v>8.8889235244306608</v>
      </c>
      <c r="E19" s="15">
        <v>8.9215155004371507</v>
      </c>
      <c r="F19" s="15">
        <v>8.5672439530325804</v>
      </c>
      <c r="G19" s="40">
        <v>7.4637913695316902</v>
      </c>
      <c r="H19" s="33"/>
    </row>
    <row r="20" spans="1:8" x14ac:dyDescent="0.2">
      <c r="A20" s="10"/>
      <c r="B20" s="41" t="s">
        <v>5</v>
      </c>
      <c r="C20" s="16">
        <f>(C19-D19)/D19</f>
        <v>2.5700233335455677E-2</v>
      </c>
      <c r="D20" s="16">
        <f>(D19-E19)/E19</f>
        <v>-3.6531882957433512E-3</v>
      </c>
      <c r="E20" s="16">
        <f>(E19-F19)/F19</f>
        <v>4.1351868739440703E-2</v>
      </c>
      <c r="F20" s="16">
        <f>(F19-G19)/G19</f>
        <v>0.14784075932311669</v>
      </c>
      <c r="G20" s="42"/>
    </row>
    <row r="21" spans="1:8" x14ac:dyDescent="0.2">
      <c r="A21" s="10"/>
      <c r="B21" s="91" t="s">
        <v>6</v>
      </c>
      <c r="C21" s="17">
        <f>C19/C49</f>
        <v>4.6699238053232769E-2</v>
      </c>
      <c r="D21" s="17">
        <f>D19/D49</f>
        <v>4.8391161850665769E-2</v>
      </c>
      <c r="E21" s="17">
        <f>E19/E49</f>
        <v>5.1812295586439343E-2</v>
      </c>
      <c r="F21" s="17">
        <f>F19/F49</f>
        <v>5.3453811499001851E-2</v>
      </c>
      <c r="G21" s="92">
        <f>G19/G49</f>
        <v>5.1135385120320898E-2</v>
      </c>
    </row>
    <row r="22" spans="1:8" x14ac:dyDescent="0.2">
      <c r="A22" s="10"/>
      <c r="B22" s="90" t="s">
        <v>52</v>
      </c>
      <c r="C22" s="15">
        <v>11.027631544735801</v>
      </c>
      <c r="D22" s="15">
        <v>9.5580932028973695</v>
      </c>
      <c r="E22" s="15">
        <v>10.5350789154424</v>
      </c>
      <c r="F22" s="15">
        <v>10.351181247371899</v>
      </c>
      <c r="G22" s="40">
        <v>7.80267927861183</v>
      </c>
      <c r="H22" s="33"/>
    </row>
    <row r="23" spans="1:8" x14ac:dyDescent="0.2">
      <c r="A23" s="10"/>
      <c r="B23" s="41" t="s">
        <v>5</v>
      </c>
      <c r="C23" s="16">
        <f>(C22-D22)/D22</f>
        <v>0.15374806571178512</v>
      </c>
      <c r="D23" s="16">
        <f>(D22-E22)/E22</f>
        <v>-9.2736439886839092E-2</v>
      </c>
      <c r="E23" s="16">
        <f>(E22-F22)/F22</f>
        <v>1.776586301367206E-2</v>
      </c>
      <c r="F23" s="16">
        <f>(F22-G22)/G22</f>
        <v>0.32661882896376998</v>
      </c>
      <c r="G23" s="42"/>
    </row>
    <row r="24" spans="1:8" x14ac:dyDescent="0.2">
      <c r="A24" s="10"/>
      <c r="B24" s="91" t="s">
        <v>6</v>
      </c>
      <c r="C24" s="17">
        <f>C22/C49</f>
        <v>5.648360634322877E-2</v>
      </c>
      <c r="D24" s="17">
        <f>D22/D49</f>
        <v>5.2034111205246314E-2</v>
      </c>
      <c r="E24" s="17">
        <f>E22/E49</f>
        <v>6.1183172608579806E-2</v>
      </c>
      <c r="F24" s="17">
        <f>F22/F49</f>
        <v>6.4584374417535173E-2</v>
      </c>
      <c r="G24" s="92">
        <f>G22/G49</f>
        <v>5.3457149339799684E-2</v>
      </c>
    </row>
    <row r="25" spans="1:8" x14ac:dyDescent="0.2">
      <c r="A25" s="10"/>
      <c r="B25" s="90" t="s">
        <v>53</v>
      </c>
      <c r="C25" s="15">
        <v>2.95117913999999</v>
      </c>
      <c r="D25" s="15">
        <v>2.9367602599999998</v>
      </c>
      <c r="E25" s="15">
        <v>2.78534032</v>
      </c>
      <c r="F25" s="15">
        <v>2.4058097100000002</v>
      </c>
      <c r="G25" s="40">
        <v>1.4895321800000001</v>
      </c>
      <c r="H25" s="33"/>
    </row>
    <row r="26" spans="1:8" x14ac:dyDescent="0.2">
      <c r="A26" s="10"/>
      <c r="B26" s="41" t="s">
        <v>5</v>
      </c>
      <c r="C26" s="16">
        <f>(C25-D25)/D25</f>
        <v>4.9097913086001282E-3</v>
      </c>
      <c r="D26" s="16">
        <f>(D25-E25)/E25</f>
        <v>5.4363173832919567E-2</v>
      </c>
      <c r="E26" s="16">
        <f>(E25-F25)/F25</f>
        <v>0.15775587255402662</v>
      </c>
      <c r="F26" s="16">
        <f>(F25-G25)/G25</f>
        <v>0.61514450127556164</v>
      </c>
      <c r="G26" s="42"/>
    </row>
    <row r="27" spans="1:8" x14ac:dyDescent="0.2">
      <c r="A27" s="10"/>
      <c r="B27" s="91" t="s">
        <v>6</v>
      </c>
      <c r="C27" s="17">
        <f>C25/C49</f>
        <v>1.5115960314405073E-2</v>
      </c>
      <c r="D27" s="17">
        <f>D25/D49</f>
        <v>1.598767732309472E-2</v>
      </c>
      <c r="E27" s="17">
        <f>E25/E49</f>
        <v>1.6176049457247054E-2</v>
      </c>
      <c r="F27" s="17">
        <f>F25/F49</f>
        <v>1.501062645651492E-2</v>
      </c>
      <c r="G27" s="92">
        <f>G25/G49</f>
        <v>1.0204974643897401E-2</v>
      </c>
    </row>
    <row r="28" spans="1:8" x14ac:dyDescent="0.2">
      <c r="A28" s="10"/>
      <c r="B28" s="90" t="s">
        <v>55</v>
      </c>
      <c r="C28" s="15">
        <v>2.0326051563789802</v>
      </c>
      <c r="D28" s="15">
        <v>1.9275830150737101</v>
      </c>
      <c r="E28" s="15">
        <v>1.9819814166909799</v>
      </c>
      <c r="F28" s="15">
        <v>2.0334422487053798</v>
      </c>
      <c r="G28" s="40">
        <v>1.8860944269891999</v>
      </c>
      <c r="H28" s="33"/>
    </row>
    <row r="29" spans="1:8" x14ac:dyDescent="0.2">
      <c r="A29" s="10"/>
      <c r="B29" s="41" t="s">
        <v>5</v>
      </c>
      <c r="C29" s="16">
        <f>(C28-D28)/D28</f>
        <v>5.4483848676812545E-2</v>
      </c>
      <c r="D29" s="16">
        <f>(D28-E28)/E28</f>
        <v>-2.744647409867786E-2</v>
      </c>
      <c r="E29" s="16">
        <f>(E28-F28)/F28</f>
        <v>-2.5307250327449998E-2</v>
      </c>
      <c r="F29" s="16">
        <f>(F28-G28)/G28</f>
        <v>7.8123247493707595E-2</v>
      </c>
      <c r="G29" s="42"/>
    </row>
    <row r="30" spans="1:8" x14ac:dyDescent="0.2">
      <c r="A30" s="10"/>
      <c r="B30" s="91" t="s">
        <v>6</v>
      </c>
      <c r="C30" s="17">
        <f>C28/C49</f>
        <v>1.0411017908821315E-2</v>
      </c>
      <c r="D30" s="17">
        <f>D28/D49</f>
        <v>1.0493732048279795E-2</v>
      </c>
      <c r="E30" s="17">
        <f>E28/E49</f>
        <v>1.1510489109545463E-2</v>
      </c>
      <c r="F30" s="17">
        <f>F28/F49</f>
        <v>1.2687305188493966E-2</v>
      </c>
      <c r="G30" s="92">
        <f>G28/G49</f>
        <v>1.2921873096706768E-2</v>
      </c>
    </row>
    <row r="31" spans="1:8" x14ac:dyDescent="0.2">
      <c r="A31" s="10"/>
      <c r="B31" s="90" t="s">
        <v>16</v>
      </c>
      <c r="C31" s="15">
        <v>4.4977371857426096</v>
      </c>
      <c r="D31" s="15">
        <v>4.49765045850038</v>
      </c>
      <c r="E31" s="15">
        <v>4.9622172591512896</v>
      </c>
      <c r="F31" s="15">
        <v>5.0489326142229896</v>
      </c>
      <c r="G31" s="40">
        <v>4.3930817864002796</v>
      </c>
      <c r="H31" s="33"/>
    </row>
    <row r="32" spans="1:8" x14ac:dyDescent="0.2">
      <c r="A32" s="10"/>
      <c r="B32" s="41" t="s">
        <v>5</v>
      </c>
      <c r="C32" s="16">
        <f>(C31-D31)/D31</f>
        <v>1.9282788431383626E-5</v>
      </c>
      <c r="D32" s="16">
        <f>(D31-E31)/E31</f>
        <v>-9.3620810292850132E-2</v>
      </c>
      <c r="E32" s="16">
        <f>(E31-F31)/F31</f>
        <v>-1.7174987605780328E-2</v>
      </c>
      <c r="F32" s="16">
        <f>(F31-G31)/G31</f>
        <v>0.14929174090339858</v>
      </c>
      <c r="G32" s="42"/>
    </row>
    <row r="33" spans="1:8" x14ac:dyDescent="0.2">
      <c r="A33" s="10"/>
      <c r="B33" s="91" t="s">
        <v>6</v>
      </c>
      <c r="C33" s="17">
        <f>C31/C49</f>
        <v>2.303744150357117E-2</v>
      </c>
      <c r="D33" s="17">
        <f>D31/D49</f>
        <v>2.4485139363256404E-2</v>
      </c>
      <c r="E33" s="17">
        <f>E31/E49</f>
        <v>2.8818407296684015E-2</v>
      </c>
      <c r="F33" s="17">
        <f>F31/F49</f>
        <v>3.1501926840347083E-2</v>
      </c>
      <c r="G33" s="92">
        <f>G31/G49</f>
        <v>3.0097562738646135E-2</v>
      </c>
    </row>
    <row r="34" spans="1:8" x14ac:dyDescent="0.2">
      <c r="A34" s="10"/>
      <c r="B34" s="90" t="s">
        <v>36</v>
      </c>
      <c r="C34" s="15">
        <v>1.5681275585785599</v>
      </c>
      <c r="D34" s="15">
        <v>1.31808033929329</v>
      </c>
      <c r="E34" s="15">
        <v>1.3333893129770999</v>
      </c>
      <c r="F34" s="15">
        <v>1.34088575694207</v>
      </c>
      <c r="G34" s="40">
        <v>1.32440999473369</v>
      </c>
      <c r="H34" s="33"/>
    </row>
    <row r="35" spans="1:8" x14ac:dyDescent="0.2">
      <c r="A35" s="10"/>
      <c r="B35" s="41" t="s">
        <v>5</v>
      </c>
      <c r="C35" s="16">
        <f>(C34-D34)/D34</f>
        <v>0.18970559823336466</v>
      </c>
      <c r="D35" s="16">
        <f>(D34-E34)/E34</f>
        <v>-1.1481248225718173E-2</v>
      </c>
      <c r="E35" s="16">
        <f>(E34-F34)/F34</f>
        <v>-5.5906656671974291E-3</v>
      </c>
      <c r="F35" s="16">
        <f>(F34-G34)/G34</f>
        <v>1.2440076920208459E-2</v>
      </c>
      <c r="G35" s="42"/>
    </row>
    <row r="36" spans="1:8" x14ac:dyDescent="0.2">
      <c r="A36" s="10"/>
      <c r="B36" s="41" t="s">
        <v>6</v>
      </c>
      <c r="C36" s="16">
        <f>C34/C49</f>
        <v>8.0319603856370807E-3</v>
      </c>
      <c r="D36" s="16">
        <f>D34/D49</f>
        <v>7.1756089312296576E-3</v>
      </c>
      <c r="E36" s="16">
        <f>E34/E49</f>
        <v>7.7437472604720134E-3</v>
      </c>
      <c r="F36" s="16">
        <f>F34/F49</f>
        <v>8.3662207923828977E-3</v>
      </c>
      <c r="G36" s="42">
        <f>G34/G49</f>
        <v>9.0737015257915388E-3</v>
      </c>
    </row>
    <row r="37" spans="1:8" x14ac:dyDescent="0.2">
      <c r="A37" s="10"/>
      <c r="B37" s="93" t="s">
        <v>38</v>
      </c>
      <c r="C37" s="29">
        <v>0.72524621099999997</v>
      </c>
      <c r="D37" s="29">
        <v>0.61693203720000001</v>
      </c>
      <c r="E37" s="29">
        <v>0.84298790084586706</v>
      </c>
      <c r="F37" s="29">
        <v>0.85775372999999999</v>
      </c>
      <c r="G37" s="94">
        <v>0.59899508000000001</v>
      </c>
      <c r="H37" s="33"/>
    </row>
    <row r="38" spans="1:8" x14ac:dyDescent="0.2">
      <c r="A38" s="10"/>
      <c r="B38" s="41" t="s">
        <v>5</v>
      </c>
      <c r="C38" s="16">
        <f>(C37-D37)/D37</f>
        <v>0.17556905342700846</v>
      </c>
      <c r="D38" s="16">
        <f>(D37-E37)/E37</f>
        <v>-0.26816027065043174</v>
      </c>
      <c r="E38" s="16">
        <f>(E37-F37)/F37</f>
        <v>-1.7214532140982862E-2</v>
      </c>
      <c r="F38" s="16">
        <f>(F37-G37)/G37</f>
        <v>0.43198793886587511</v>
      </c>
      <c r="G38" s="42"/>
    </row>
    <row r="39" spans="1:8" x14ac:dyDescent="0.2">
      <c r="A39" s="10"/>
      <c r="B39" s="41" t="s">
        <v>6</v>
      </c>
      <c r="C39" s="16">
        <f>C37/C49</f>
        <v>3.7147161943035028E-3</v>
      </c>
      <c r="D39" s="16">
        <f>D37/D49</f>
        <v>3.3585684454314532E-3</v>
      </c>
      <c r="E39" s="16">
        <f>E37/E49</f>
        <v>4.8957083908308992E-3</v>
      </c>
      <c r="F39" s="16">
        <f>F37/F49</f>
        <v>5.3518035026603808E-3</v>
      </c>
      <c r="G39" s="42">
        <f>G37/G49</f>
        <v>4.1037915697929367E-3</v>
      </c>
      <c r="H39" s="33"/>
    </row>
    <row r="40" spans="1:8" x14ac:dyDescent="0.2">
      <c r="A40" s="10"/>
      <c r="B40" s="93" t="s">
        <v>12</v>
      </c>
      <c r="C40" s="29">
        <v>12.6030235452849</v>
      </c>
      <c r="D40" s="29">
        <v>13.342219975112799</v>
      </c>
      <c r="E40" s="29">
        <v>12.0492881670679</v>
      </c>
      <c r="F40" s="29">
        <v>3.55370959329472</v>
      </c>
      <c r="G40" s="96" t="s">
        <v>49</v>
      </c>
    </row>
    <row r="41" spans="1:8" x14ac:dyDescent="0.2">
      <c r="A41" s="10"/>
      <c r="B41" s="41" t="s">
        <v>5</v>
      </c>
      <c r="C41" s="16">
        <f>(C40-D40)/D40</f>
        <v>-5.5402806370058358E-2</v>
      </c>
      <c r="D41" s="16">
        <f>(D40-E40)/E40</f>
        <v>0.10730358425476387</v>
      </c>
      <c r="E41" s="16">
        <f>(E40-F40)/F40</f>
        <v>2.3906226298859576</v>
      </c>
      <c r="F41" s="16" t="e">
        <f>(F40-G40)/G40</f>
        <v>#VALUE!</v>
      </c>
      <c r="G41" s="42"/>
    </row>
    <row r="42" spans="1:8" x14ac:dyDescent="0.2">
      <c r="A42" s="10"/>
      <c r="B42" s="41" t="s">
        <v>6</v>
      </c>
      <c r="C42" s="16">
        <f>C40/C49</f>
        <v>6.4552775251738845E-2</v>
      </c>
      <c r="D42" s="16">
        <f>D40/D49</f>
        <v>7.2634838683036496E-2</v>
      </c>
      <c r="E42" s="16">
        <f>E40/E49</f>
        <v>6.997704370829344E-2</v>
      </c>
      <c r="F42" s="16">
        <f>F40/F49</f>
        <v>2.217274584026872E-2</v>
      </c>
      <c r="G42" s="42" t="e">
        <f>G40/G52</f>
        <v>#VALUE!</v>
      </c>
    </row>
    <row r="43" spans="1:8" x14ac:dyDescent="0.2">
      <c r="A43" s="10"/>
      <c r="B43" s="93" t="s">
        <v>15</v>
      </c>
      <c r="C43" s="29">
        <v>0.96762324455146098</v>
      </c>
      <c r="D43" s="29">
        <v>1.1377812456599199</v>
      </c>
      <c r="E43" s="29">
        <v>1.3123929273197601</v>
      </c>
      <c r="F43" s="29">
        <v>0.63324244872801105</v>
      </c>
      <c r="G43" s="96" t="s">
        <v>49</v>
      </c>
    </row>
    <row r="44" spans="1:8" x14ac:dyDescent="0.2">
      <c r="A44" s="10"/>
      <c r="B44" s="41" t="s">
        <v>5</v>
      </c>
      <c r="C44" s="16">
        <f>(C43-D43)/D43</f>
        <v>-0.14955247483426945</v>
      </c>
      <c r="D44" s="16">
        <f>(D43-E43)/E43</f>
        <v>-0.13304832571480069</v>
      </c>
      <c r="E44" s="16">
        <f>(E43-F43)/F43</f>
        <v>1.0724967663743217</v>
      </c>
      <c r="F44" s="16" t="e">
        <f>(F43-G43)/G43</f>
        <v>#VALUE!</v>
      </c>
      <c r="G44" s="42"/>
    </row>
    <row r="45" spans="1:8" ht="13.5" thickBot="1" x14ac:dyDescent="0.25">
      <c r="A45" s="10"/>
      <c r="B45" s="41" t="s">
        <v>6</v>
      </c>
      <c r="C45" s="16">
        <f>C43/C49</f>
        <v>4.9561730650941804E-3</v>
      </c>
      <c r="D45" s="16">
        <f>D43/D49</f>
        <v>6.194063460896725E-3</v>
      </c>
      <c r="E45" s="16">
        <f>E43/E49</f>
        <v>7.6218093520671396E-3</v>
      </c>
      <c r="F45" s="16">
        <f>F43/F49</f>
        <v>3.9510048590937702E-3</v>
      </c>
      <c r="G45" s="42" t="e">
        <f>G43/G55</f>
        <v>#VALUE!</v>
      </c>
    </row>
    <row r="46" spans="1:8" x14ac:dyDescent="0.2">
      <c r="A46" s="10"/>
      <c r="B46" s="102" t="s">
        <v>47</v>
      </c>
      <c r="C46" s="103">
        <f>+C7+C13+C16+C19+C22+C28+C31+C34+C37+C10+C25+C40+C43</f>
        <v>125.99006746093252</v>
      </c>
      <c r="D46" s="103">
        <f>+D7+D13+D16+D19+D22+D28+D31+D34+D37+D10+D25+D40+D43</f>
        <v>116.05321609352208</v>
      </c>
      <c r="E46" s="103">
        <f>+E7+E13+E16+E19+E22+E28+E31+E34+E37+E10+E25+E40+E43</f>
        <v>112.69253381164535</v>
      </c>
      <c r="F46" s="103">
        <f>+F7+F13+F16+F19+F22+F28+F31+F34+F37+F10+F25+F40+F43</f>
        <v>100.2844603127831</v>
      </c>
      <c r="G46" s="104">
        <f>+G7+G13+G16+G19+G22+G28+G31+G34+G37+G10+G25</f>
        <v>87.154732916078842</v>
      </c>
    </row>
    <row r="47" spans="1:8" x14ac:dyDescent="0.2">
      <c r="A47" s="10"/>
      <c r="B47" s="105" t="str">
        <f>B29</f>
        <v>y-o-y growth (%)</v>
      </c>
      <c r="C47" s="106">
        <f>(C46-D46)/D46</f>
        <v>8.5623231323488508E-2</v>
      </c>
      <c r="D47" s="106">
        <f>(D46-E46)/E46</f>
        <v>2.982169419931394E-2</v>
      </c>
      <c r="E47" s="106">
        <f>(E46-F46)/F46</f>
        <v>0.12372877572618909</v>
      </c>
      <c r="F47" s="106">
        <f>(F46-G46)/G46</f>
        <v>0.15064847263483497</v>
      </c>
      <c r="G47" s="107"/>
    </row>
    <row r="48" spans="1:8" ht="13.5" thickBot="1" x14ac:dyDescent="0.25">
      <c r="A48" s="10"/>
      <c r="B48" s="108" t="str">
        <f>B30</f>
        <v>% of Total Turnover</v>
      </c>
      <c r="C48" s="109">
        <f>C46/C49</f>
        <v>0.64532201178024062</v>
      </c>
      <c r="D48" s="109">
        <f>D46/D49</f>
        <v>0.63179190909189653</v>
      </c>
      <c r="E48" s="109">
        <f>E46/E49</f>
        <v>0.65446939726189768</v>
      </c>
      <c r="F48" s="109">
        <f>F46/F49</f>
        <v>0.62570724812162404</v>
      </c>
      <c r="G48" s="110">
        <f>G46/G49</f>
        <v>0.59710817359060664</v>
      </c>
    </row>
    <row r="49" spans="1:7" ht="21" customHeight="1" x14ac:dyDescent="0.2">
      <c r="A49" s="1"/>
      <c r="B49" s="120" t="s">
        <v>46</v>
      </c>
      <c r="C49" s="121">
        <f>+C46+C4</f>
        <v>195.23596772000002</v>
      </c>
      <c r="D49" s="121">
        <f>+D46+D4</f>
        <v>183.68898750275338</v>
      </c>
      <c r="E49" s="121">
        <f>+E46+E4</f>
        <v>172.18915702264596</v>
      </c>
      <c r="F49" s="121">
        <f>+F46+F4</f>
        <v>160.27377118266969</v>
      </c>
      <c r="G49" s="122">
        <f>+G46+G4</f>
        <v>145.96137981496543</v>
      </c>
    </row>
    <row r="50" spans="1:7" ht="19.5" customHeight="1" thickBot="1" x14ac:dyDescent="0.25">
      <c r="A50" s="1"/>
      <c r="B50" s="123" t="s">
        <v>5</v>
      </c>
      <c r="C50" s="50">
        <f>+C49/D49-1</f>
        <v>6.2861581275108103E-2</v>
      </c>
      <c r="D50" s="50">
        <f>+D49/E49-1</f>
        <v>6.6786031588475625E-2</v>
      </c>
      <c r="E50" s="50">
        <f>+E49/F49-1</f>
        <v>7.4343953798877482E-2</v>
      </c>
      <c r="F50" s="50">
        <f>+F49/G49-1</f>
        <v>9.8056015816293529E-2</v>
      </c>
      <c r="G50" s="52"/>
    </row>
    <row r="51" spans="1:7" x14ac:dyDescent="0.2">
      <c r="B51" s="31"/>
      <c r="C51" s="31"/>
      <c r="D51" s="31"/>
      <c r="E51" s="31"/>
      <c r="F51" s="31"/>
      <c r="G51" s="31"/>
    </row>
    <row r="52" spans="1:7" ht="18" customHeight="1" x14ac:dyDescent="0.2">
      <c r="B52" s="97" t="s">
        <v>45</v>
      </c>
      <c r="C52" s="97"/>
      <c r="D52" s="97"/>
      <c r="E52" s="97"/>
      <c r="F52" s="98"/>
      <c r="G52" s="98"/>
    </row>
    <row r="53" spans="1:7" ht="21.75" customHeight="1" x14ac:dyDescent="0.2">
      <c r="B53" s="97"/>
      <c r="C53" s="97"/>
      <c r="D53" s="97"/>
      <c r="E53" s="97"/>
      <c r="F53" s="99"/>
      <c r="G53" s="99"/>
    </row>
    <row r="54" spans="1:7" ht="84" customHeight="1" x14ac:dyDescent="0.2">
      <c r="B54" s="167" t="s">
        <v>54</v>
      </c>
      <c r="C54" s="167"/>
      <c r="D54" s="167"/>
      <c r="E54" s="167"/>
      <c r="F54" s="167"/>
      <c r="G54" s="167"/>
    </row>
    <row r="55" spans="1:7" ht="22.5" customHeight="1" x14ac:dyDescent="0.2"/>
  </sheetData>
  <mergeCells count="1">
    <mergeCell ref="B54:G54"/>
  </mergeCells>
  <phoneticPr fontId="3" type="noConversion"/>
  <pageMargins left="0.75" right="0.75" top="1" bottom="1" header="0.5" footer="0.5"/>
  <pageSetup paperSize="9" scale="55" orientation="landscape" r:id="rId1"/>
  <headerFooter alignWithMargins="0"/>
  <colBreaks count="1" manualBreakCount="1">
    <brk id="26" max="1048575" man="1"/>
  </colBreaks>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2"/>
  </sheetPr>
  <dimension ref="A1:AU87"/>
  <sheetViews>
    <sheetView zoomScale="85" zoomScaleNormal="85" workbookViewId="0">
      <selection activeCell="C87" sqref="C87"/>
    </sheetView>
  </sheetViews>
  <sheetFormatPr defaultColWidth="9.28515625" defaultRowHeight="12.75" x14ac:dyDescent="0.2"/>
  <cols>
    <col min="1" max="1" width="9.28515625" style="1" customWidth="1"/>
    <col min="2" max="2" width="32.85546875" style="1" bestFit="1" customWidth="1"/>
    <col min="3" max="3" width="23.140625" style="1" customWidth="1"/>
    <col min="4" max="4" width="19.28515625" style="1" customWidth="1"/>
    <col min="5" max="6" width="15.42578125" style="21" customWidth="1"/>
    <col min="7" max="7" width="16.5703125" style="21" customWidth="1"/>
    <col min="8" max="8" width="9.7109375" style="31" customWidth="1"/>
    <col min="9" max="9" width="16" style="31" customWidth="1"/>
    <col min="10" max="10" width="11.28515625" style="31" customWidth="1"/>
    <col min="11" max="11" width="7.140625" style="31" customWidth="1"/>
    <col min="12" max="12" width="16" style="31" customWidth="1"/>
    <col min="13" max="15" width="11.28515625" style="31" customWidth="1"/>
    <col min="16" max="16" width="16" style="31" customWidth="1"/>
    <col min="17" max="29" width="11.28515625" style="31" customWidth="1"/>
    <col min="30" max="30" width="12.5703125" style="31" customWidth="1"/>
    <col min="31" max="31" width="14.42578125" style="31" customWidth="1"/>
    <col min="32" max="33" width="11.28515625" style="31" customWidth="1"/>
    <col min="34" max="37" width="12.5703125" style="31" customWidth="1"/>
    <col min="38" max="38" width="16.85546875" style="31" bestFit="1" customWidth="1"/>
    <col min="39" max="43" width="12.5703125" style="31" customWidth="1"/>
    <col min="44" max="47" width="9.140625" style="4" customWidth="1"/>
    <col min="48" max="16384" width="9.28515625" style="1"/>
  </cols>
  <sheetData>
    <row r="1" spans="1:7" ht="13.5" thickBot="1" x14ac:dyDescent="0.25"/>
    <row r="2" spans="1:7" ht="18" customHeight="1" x14ac:dyDescent="0.2">
      <c r="B2" s="36" t="s">
        <v>21</v>
      </c>
      <c r="C2" s="37"/>
      <c r="D2" s="37"/>
      <c r="E2" s="88"/>
      <c r="F2" s="88"/>
      <c r="G2" s="89"/>
    </row>
    <row r="3" spans="1:7" ht="25.5" customHeight="1" thickBot="1" x14ac:dyDescent="0.25">
      <c r="B3" s="139" t="str">
        <f>'Activity Turnover'!B3</f>
        <v>€ mil.</v>
      </c>
      <c r="C3" s="140" t="s">
        <v>57</v>
      </c>
      <c r="D3" s="140" t="s">
        <v>56</v>
      </c>
      <c r="E3" s="140" t="s">
        <v>51</v>
      </c>
      <c r="F3" s="140" t="s">
        <v>42</v>
      </c>
      <c r="G3" s="141" t="s">
        <v>43</v>
      </c>
    </row>
    <row r="4" spans="1:7" x14ac:dyDescent="0.2">
      <c r="A4" s="3"/>
      <c r="B4" s="142" t="s">
        <v>0</v>
      </c>
      <c r="C4" s="143">
        <v>15.4876430411506</v>
      </c>
      <c r="D4" s="143">
        <v>12.985114637655901</v>
      </c>
      <c r="E4" s="143">
        <v>10.6590138781556</v>
      </c>
      <c r="F4" s="143">
        <v>10.0468187146903</v>
      </c>
      <c r="G4" s="144">
        <v>10.2231730565309</v>
      </c>
    </row>
    <row r="5" spans="1:7" x14ac:dyDescent="0.2">
      <c r="A5" s="3"/>
      <c r="B5" s="114" t="s">
        <v>5</v>
      </c>
      <c r="C5" s="115">
        <f>(C4-D4)/D4</f>
        <v>0.19272285792822699</v>
      </c>
      <c r="D5" s="115">
        <f>(D4-E4)/E4</f>
        <v>0.21822851401548243</v>
      </c>
      <c r="E5" s="115">
        <f>(E4-F4)/F4</f>
        <v>6.0934230113076256E-2</v>
      </c>
      <c r="F5" s="115">
        <f>(F4-G4)/G4</f>
        <v>-1.725045060524914E-2</v>
      </c>
      <c r="G5" s="116"/>
    </row>
    <row r="6" spans="1:7" x14ac:dyDescent="0.2">
      <c r="A6" s="3"/>
      <c r="B6" s="114" t="s">
        <v>26</v>
      </c>
      <c r="C6" s="115">
        <f>C4/'Country Turnover'!C4</f>
        <v>0.2236615161794008</v>
      </c>
      <c r="D6" s="115">
        <f>D4/'Country Turnover'!D4</f>
        <v>0.19198590283075595</v>
      </c>
      <c r="E6" s="115">
        <f>E4/'Country Turnover'!E4</f>
        <v>0.17915325783035038</v>
      </c>
      <c r="F6" s="115">
        <f>F4/'Country Turnover'!F4</f>
        <v>0.16747681493593547</v>
      </c>
      <c r="G6" s="116">
        <f>G4/'Country Turnover'!G4</f>
        <v>0.17384383561451552</v>
      </c>
    </row>
    <row r="7" spans="1:7" ht="13.5" thickBot="1" x14ac:dyDescent="0.25">
      <c r="A7" s="3"/>
      <c r="B7" s="117" t="s">
        <v>10</v>
      </c>
      <c r="C7" s="118">
        <f>C4/C80</f>
        <v>0.6219624996538895</v>
      </c>
      <c r="D7" s="118">
        <f>D4/D80</f>
        <v>0.58340266278428787</v>
      </c>
      <c r="E7" s="118">
        <f>E4/E80</f>
        <v>0.68053438537192168</v>
      </c>
      <c r="F7" s="118">
        <f>F4/F80</f>
        <v>0.67714525181668384</v>
      </c>
      <c r="G7" s="119">
        <f>G4/G80</f>
        <v>0.75347450353857282</v>
      </c>
    </row>
    <row r="8" spans="1:7" ht="12.75" customHeight="1" x14ac:dyDescent="0.2">
      <c r="A8" s="168"/>
      <c r="B8" s="90" t="s">
        <v>1</v>
      </c>
      <c r="C8" s="15">
        <v>3.4338237831443799</v>
      </c>
      <c r="D8" s="15">
        <v>3.42571893072579</v>
      </c>
      <c r="E8" s="15">
        <v>0.94717320000000005</v>
      </c>
      <c r="F8" s="15">
        <v>1.2808737700051001</v>
      </c>
      <c r="G8" s="40">
        <v>0.47308309389636499</v>
      </c>
    </row>
    <row r="9" spans="1:7" x14ac:dyDescent="0.2">
      <c r="A9" s="168"/>
      <c r="B9" s="41" t="s">
        <v>5</v>
      </c>
      <c r="C9" s="16">
        <f>(C8-D8)/D8</f>
        <v>2.3658836531789519E-3</v>
      </c>
      <c r="D9" s="16">
        <f>(D8-E8)/E8</f>
        <v>2.6167819472993852</v>
      </c>
      <c r="E9" s="16">
        <f>(E8-F8)/F8</f>
        <v>-0.26052572690576004</v>
      </c>
      <c r="F9" s="16">
        <f>(F8-G8)/G8</f>
        <v>1.7075027337284052</v>
      </c>
      <c r="G9" s="42"/>
    </row>
    <row r="10" spans="1:7" x14ac:dyDescent="0.2">
      <c r="A10" s="168"/>
      <c r="B10" s="41" t="s">
        <v>26</v>
      </c>
      <c r="C10" s="16">
        <f>C8/'Country Turnover'!C7</f>
        <v>9.7116797685176171E-2</v>
      </c>
      <c r="D10" s="16">
        <f>D8/'Country Turnover'!D7</f>
        <v>0.10847591233071657</v>
      </c>
      <c r="E10" s="16">
        <f>E8/'Country Turnover'!E7</f>
        <v>3.4611129301199389E-2</v>
      </c>
      <c r="F10" s="16">
        <f>F8/'Country Turnover'!F7</f>
        <v>4.6411333529173954E-2</v>
      </c>
      <c r="G10" s="42">
        <f>G8/'Country Turnover'!G7</f>
        <v>1.7851542675715978E-2</v>
      </c>
    </row>
    <row r="11" spans="1:7" x14ac:dyDescent="0.2">
      <c r="A11" s="168"/>
      <c r="B11" s="91" t="s">
        <v>10</v>
      </c>
      <c r="C11" s="17">
        <f>C8/C80</f>
        <v>0.13789765284884747</v>
      </c>
      <c r="D11" s="17">
        <f>D8/D80</f>
        <v>0.15391266091253822</v>
      </c>
      <c r="E11" s="17">
        <f>E8/E80</f>
        <v>6.0473129960338601E-2</v>
      </c>
      <c r="F11" s="17">
        <f>F8/F80</f>
        <v>8.6329575178586762E-2</v>
      </c>
      <c r="G11" s="92">
        <f>G8/G80</f>
        <v>3.4867457230251989E-2</v>
      </c>
    </row>
    <row r="12" spans="1:7" x14ac:dyDescent="0.2">
      <c r="A12" s="168"/>
      <c r="B12" s="90" t="s">
        <v>40</v>
      </c>
      <c r="C12" s="15">
        <v>1.1021910537616899</v>
      </c>
      <c r="D12" s="15">
        <v>1.53949409</v>
      </c>
      <c r="E12" s="15">
        <v>0.46181810194571399</v>
      </c>
      <c r="F12" s="15">
        <v>0.72940453272981598</v>
      </c>
      <c r="G12" s="40">
        <v>0.39323291693605</v>
      </c>
    </row>
    <row r="13" spans="1:7" x14ac:dyDescent="0.2">
      <c r="A13" s="168"/>
      <c r="B13" s="41" t="s">
        <v>5</v>
      </c>
      <c r="C13" s="16">
        <f>(C12-D12)/D12</f>
        <v>-0.28405632673673342</v>
      </c>
      <c r="D13" s="16">
        <f>(D12-E12)/E12</f>
        <v>2.3335507714268102</v>
      </c>
      <c r="E13" s="16">
        <f>(E12-F12)/F12</f>
        <v>-0.36685600209070901</v>
      </c>
      <c r="F13" s="16">
        <f>(F12-G12)/G12</f>
        <v>0.85489184988152023</v>
      </c>
      <c r="G13" s="42"/>
    </row>
    <row r="14" spans="1:7" x14ac:dyDescent="0.2">
      <c r="A14" s="168"/>
      <c r="B14" s="41" t="s">
        <v>26</v>
      </c>
      <c r="C14" s="16">
        <f>C12/'Country Turnover'!C10</f>
        <v>9.6249487296729719E-2</v>
      </c>
      <c r="D14" s="16">
        <f>D12/'Country Turnover'!D10</f>
        <v>0.14160541256284112</v>
      </c>
      <c r="E14" s="16">
        <f>E12/'Country Turnover'!E10</f>
        <v>4.8072051004653109E-2</v>
      </c>
      <c r="F14" s="16">
        <f>F12/'Country Turnover'!F10</f>
        <v>8.1756075997575353E-2</v>
      </c>
      <c r="G14" s="42">
        <f>G12/'Country Turnover'!G10</f>
        <v>5.0943275986845213E-2</v>
      </c>
    </row>
    <row r="15" spans="1:7" x14ac:dyDescent="0.2">
      <c r="A15" s="168"/>
      <c r="B15" s="91" t="s">
        <v>10</v>
      </c>
      <c r="C15" s="17">
        <f>C12/C80</f>
        <v>4.4262480809529735E-2</v>
      </c>
      <c r="D15" s="17">
        <f>D12/D80</f>
        <v>6.9167271642109202E-2</v>
      </c>
      <c r="E15" s="17">
        <f>E12/E80</f>
        <v>2.9485194573706328E-2</v>
      </c>
      <c r="F15" s="17">
        <f>F12/F80</f>
        <v>4.9161115574761022E-2</v>
      </c>
      <c r="G15" s="92">
        <f>G12/G80</f>
        <v>2.8982291038703943E-2</v>
      </c>
    </row>
    <row r="16" spans="1:7" x14ac:dyDescent="0.2">
      <c r="A16" s="168"/>
      <c r="B16" s="90" t="s">
        <v>2</v>
      </c>
      <c r="C16" s="15">
        <v>2.8231017929481701</v>
      </c>
      <c r="D16" s="15">
        <v>2.222998059</v>
      </c>
      <c r="E16" s="15">
        <v>1.42155199</v>
      </c>
      <c r="F16" s="15">
        <v>1.4603286969031399</v>
      </c>
      <c r="G16" s="40">
        <v>1.6289763498605601</v>
      </c>
    </row>
    <row r="17" spans="1:7" x14ac:dyDescent="0.2">
      <c r="A17" s="168"/>
      <c r="B17" s="41" t="s">
        <v>5</v>
      </c>
      <c r="C17" s="16">
        <f>(C16-D16)/D16</f>
        <v>0.26995243271517855</v>
      </c>
      <c r="D17" s="16">
        <f>(D16-E16)/E16</f>
        <v>0.56378245371103175</v>
      </c>
      <c r="E17" s="16">
        <f>(E16-F16)/F16</f>
        <v>-2.6553410191398785E-2</v>
      </c>
      <c r="F17" s="16">
        <f>(F16-G16)/G16</f>
        <v>-0.10352983514576888</v>
      </c>
      <c r="G17" s="42"/>
    </row>
    <row r="18" spans="1:7" x14ac:dyDescent="0.2">
      <c r="A18" s="168"/>
      <c r="B18" s="41" t="str">
        <f>B10</f>
        <v xml:space="preserve">margin </v>
      </c>
      <c r="C18" s="16">
        <f>C16/'Country Turnover'!C13</f>
        <v>0.10245030316743133</v>
      </c>
      <c r="D18" s="16">
        <f>D16/'Country Turnover'!D13</f>
        <v>9.180008458896094E-2</v>
      </c>
      <c r="E18" s="16">
        <f>E16/'Country Turnover'!E13</f>
        <v>5.733073468134979E-2</v>
      </c>
      <c r="F18" s="16">
        <f>F16/'Country Turnover'!F13</f>
        <v>6.4110247154002376E-2</v>
      </c>
      <c r="G18" s="42">
        <f>G16/'Country Turnover'!G13</f>
        <v>7.2951075902239967E-2</v>
      </c>
    </row>
    <row r="19" spans="1:7" x14ac:dyDescent="0.2">
      <c r="A19" s="168"/>
      <c r="B19" s="91" t="s">
        <v>10</v>
      </c>
      <c r="C19" s="17">
        <f>C16/C80</f>
        <v>0.11337189546880048</v>
      </c>
      <c r="D19" s="17">
        <f>D16/D80</f>
        <v>9.9876129181330278E-2</v>
      </c>
      <c r="E19" s="17">
        <f>E16/E80</f>
        <v>9.0760273027834779E-2</v>
      </c>
      <c r="F19" s="17">
        <f>F16/F80</f>
        <v>9.8424652746418012E-2</v>
      </c>
      <c r="G19" s="92">
        <f>G16/G80</f>
        <v>0.12005980332135367</v>
      </c>
    </row>
    <row r="20" spans="1:7" x14ac:dyDescent="0.2">
      <c r="A20" s="168"/>
      <c r="B20" s="90" t="s">
        <v>3</v>
      </c>
      <c r="C20" s="15">
        <v>0.19488109386556399</v>
      </c>
      <c r="D20" s="15">
        <v>0.35328727999999998</v>
      </c>
      <c r="E20" s="15">
        <v>0.45838545000000003</v>
      </c>
      <c r="F20" s="15">
        <v>0.40582855529256801</v>
      </c>
      <c r="G20" s="40">
        <v>0.331126312523427</v>
      </c>
    </row>
    <row r="21" spans="1:7" x14ac:dyDescent="0.2">
      <c r="A21" s="168"/>
      <c r="B21" s="41" t="s">
        <v>5</v>
      </c>
      <c r="C21" s="16">
        <f>(C20-D20)/D20</f>
        <v>-0.44837783611806237</v>
      </c>
      <c r="D21" s="16">
        <f>(D20-E20)/E20</f>
        <v>-0.22927902707208539</v>
      </c>
      <c r="E21" s="16">
        <f>(E20-F20)/F20</f>
        <v>0.12950516670652451</v>
      </c>
      <c r="F21" s="16">
        <f>(F20-G20)/G20</f>
        <v>0.22560044292419637</v>
      </c>
      <c r="G21" s="42"/>
    </row>
    <row r="22" spans="1:7" x14ac:dyDescent="0.2">
      <c r="A22" s="168"/>
      <c r="B22" s="41" t="str">
        <f>B10</f>
        <v xml:space="preserve">margin </v>
      </c>
      <c r="C22" s="16">
        <f>C20/'Country Turnover'!C16</f>
        <v>3.1767331739627917E-2</v>
      </c>
      <c r="D22" s="16">
        <f>D20/'Country Turnover'!D16</f>
        <v>6.8448301370591214E-2</v>
      </c>
      <c r="E22" s="16">
        <f>E20/'Country Turnover'!E16</f>
        <v>7.3935865391161648E-2</v>
      </c>
      <c r="F22" s="16">
        <f>F20/'Country Turnover'!F16</f>
        <v>6.5521233793044947E-2</v>
      </c>
      <c r="G22" s="42">
        <f>G20/'Country Turnover'!G16</f>
        <v>5.8643376505767571E-2</v>
      </c>
    </row>
    <row r="23" spans="1:7" x14ac:dyDescent="0.2">
      <c r="A23" s="168"/>
      <c r="B23" s="91" t="s">
        <v>10</v>
      </c>
      <c r="C23" s="17">
        <f>C20/C80</f>
        <v>7.8261574052203662E-3</v>
      </c>
      <c r="D23" s="17">
        <f>D20/D80</f>
        <v>1.5872693128339253E-2</v>
      </c>
      <c r="E23" s="17">
        <f>E20/E80</f>
        <v>2.9266033804354146E-2</v>
      </c>
      <c r="F23" s="17">
        <f>F20/F80</f>
        <v>2.7352427377451492E-2</v>
      </c>
      <c r="G23" s="92">
        <f>G20/G80</f>
        <v>2.4404872397006103E-2</v>
      </c>
    </row>
    <row r="24" spans="1:7" x14ac:dyDescent="0.2">
      <c r="A24" s="168"/>
      <c r="B24" s="90" t="s">
        <v>4</v>
      </c>
      <c r="C24" s="15">
        <v>0.37080794376579002</v>
      </c>
      <c r="D24" s="15">
        <v>0.54893005605297396</v>
      </c>
      <c r="E24" s="15">
        <v>0.38222393999999998</v>
      </c>
      <c r="F24" s="15">
        <v>0.55696687915126797</v>
      </c>
      <c r="G24" s="40">
        <v>0.613132638803918</v>
      </c>
    </row>
    <row r="25" spans="1:7" x14ac:dyDescent="0.2">
      <c r="A25" s="168"/>
      <c r="B25" s="41" t="s">
        <v>5</v>
      </c>
      <c r="C25" s="16">
        <f>(C24-D24)/D24</f>
        <v>-0.32448963273746201</v>
      </c>
      <c r="D25" s="16">
        <f>(D24-E24)/E24</f>
        <v>0.43614776210243134</v>
      </c>
      <c r="E25" s="16">
        <f>(E24-F24)/F24</f>
        <v>-0.31374027018904499</v>
      </c>
      <c r="F25" s="16">
        <f>(F24-G24)/G24</f>
        <v>-9.1604582920616684E-2</v>
      </c>
      <c r="G25" s="42"/>
    </row>
    <row r="26" spans="1:7" x14ac:dyDescent="0.2">
      <c r="A26" s="168"/>
      <c r="B26" s="41" t="str">
        <f>B10</f>
        <v xml:space="preserve">margin </v>
      </c>
      <c r="C26" s="16">
        <f>C24/'Country Turnover'!C19</f>
        <v>4.0670490044362281E-2</v>
      </c>
      <c r="D26" s="16">
        <f>D24/'Country Turnover'!D19</f>
        <v>6.1754390680072047E-2</v>
      </c>
      <c r="E26" s="16">
        <f>E24/'Country Turnover'!E19</f>
        <v>4.2842938509860928E-2</v>
      </c>
      <c r="F26" s="16">
        <f>F24/'Country Turnover'!F19</f>
        <v>6.5011208062321635E-2</v>
      </c>
      <c r="G26" s="42">
        <f>G24/'Country Turnover'!G19</f>
        <v>8.2147612178284743E-2</v>
      </c>
    </row>
    <row r="27" spans="1:7" x14ac:dyDescent="0.2">
      <c r="A27" s="168"/>
      <c r="B27" s="91" t="s">
        <v>10</v>
      </c>
      <c r="C27" s="17">
        <f>C24/C80</f>
        <v>1.4891138372915128E-2</v>
      </c>
      <c r="D27" s="17">
        <f>D24/D80</f>
        <v>2.4662643751710851E-2</v>
      </c>
      <c r="E27" s="17">
        <f>E24/E80</f>
        <v>2.4403433287146069E-2</v>
      </c>
      <c r="F27" s="17">
        <f>F24/F80</f>
        <v>3.7538995013912092E-2</v>
      </c>
      <c r="G27" s="92">
        <f>G24/G80</f>
        <v>4.5189473764307382E-2</v>
      </c>
    </row>
    <row r="28" spans="1:7" x14ac:dyDescent="0.2">
      <c r="A28" s="168"/>
      <c r="B28" s="90" t="s">
        <v>7</v>
      </c>
      <c r="C28" s="15">
        <v>1.16621208764777</v>
      </c>
      <c r="D28" s="15">
        <v>0.63952848241842497</v>
      </c>
      <c r="E28" s="15">
        <v>0.80109210300156697</v>
      </c>
      <c r="F28" s="15">
        <v>0.64039756877353604</v>
      </c>
      <c r="G28" s="40">
        <v>5.1165937365893102E-2</v>
      </c>
    </row>
    <row r="29" spans="1:7" ht="13.5" customHeight="1" x14ac:dyDescent="0.2">
      <c r="A29" s="168"/>
      <c r="B29" s="41" t="s">
        <v>5</v>
      </c>
      <c r="C29" s="16">
        <f>(C28-D28)/D28</f>
        <v>0.82354988043323951</v>
      </c>
      <c r="D29" s="16">
        <f>(D28-E28)/E28</f>
        <v>-0.20167920764390057</v>
      </c>
      <c r="E29" s="16">
        <f>(E28-F28)/F28</f>
        <v>0.25092933212689533</v>
      </c>
      <c r="F29" s="16">
        <f>(F28-G28)/G28</f>
        <v>11.516091793530222</v>
      </c>
      <c r="G29" s="42"/>
    </row>
    <row r="30" spans="1:7" ht="13.5" customHeight="1" x14ac:dyDescent="0.2">
      <c r="A30" s="168"/>
      <c r="B30" s="41" t="str">
        <f>B10</f>
        <v xml:space="preserve">margin </v>
      </c>
      <c r="C30" s="16">
        <f>C28/'Country Turnover'!C22</f>
        <v>0.10575363194869147</v>
      </c>
      <c r="D30" s="16">
        <f>D28/'Country Turnover'!D22</f>
        <v>6.6909630283220403E-2</v>
      </c>
      <c r="E30" s="16">
        <f>E28/'Country Turnover'!E22</f>
        <v>7.6040446344195864E-2</v>
      </c>
      <c r="F30" s="16">
        <f>F28/'Country Turnover'!F22</f>
        <v>6.1867100330808042E-2</v>
      </c>
      <c r="G30" s="42">
        <f>G28/'Country Turnover'!G22</f>
        <v>6.5574830822722223E-3</v>
      </c>
    </row>
    <row r="31" spans="1:7" x14ac:dyDescent="0.2">
      <c r="A31" s="168"/>
      <c r="B31" s="91" t="s">
        <v>10</v>
      </c>
      <c r="C31" s="17">
        <f>C28/C80</f>
        <v>4.6833477710763488E-2</v>
      </c>
      <c r="D31" s="17">
        <f>D28/D80</f>
        <v>2.8733101707653235E-2</v>
      </c>
      <c r="E31" s="17">
        <f>E28/E80</f>
        <v>5.1146450147675958E-2</v>
      </c>
      <c r="F31" s="17">
        <f>F28/F80</f>
        <v>4.316213771588049E-2</v>
      </c>
      <c r="G31" s="92">
        <f>G28/G80</f>
        <v>3.77106296075303E-3</v>
      </c>
    </row>
    <row r="32" spans="1:7" x14ac:dyDescent="0.2">
      <c r="A32" s="168"/>
      <c r="B32" s="90" t="s">
        <v>48</v>
      </c>
      <c r="C32" s="15">
        <v>0.23608176794601399</v>
      </c>
      <c r="D32" s="15">
        <v>3.3799831576024199E-3</v>
      </c>
      <c r="E32" s="15">
        <v>0.114007301614362</v>
      </c>
      <c r="F32" s="15">
        <v>0.22586696000000001</v>
      </c>
      <c r="G32" s="40">
        <v>-7.9152805513655097E-2</v>
      </c>
    </row>
    <row r="33" spans="1:7" x14ac:dyDescent="0.2">
      <c r="A33" s="168"/>
      <c r="B33" s="41" t="s">
        <v>5</v>
      </c>
      <c r="C33" s="16">
        <f>(C32-D32)/D32</f>
        <v>68.847024951886993</v>
      </c>
      <c r="D33" s="16">
        <f>(D32-E32)/E32</f>
        <v>-0.97035292380627114</v>
      </c>
      <c r="E33" s="16">
        <f>(E32-F32)/F32</f>
        <v>-0.49524577824768173</v>
      </c>
      <c r="F33" s="16">
        <f>(F32-G32)/G32</f>
        <v>-3.8535559609574981</v>
      </c>
      <c r="G33" s="42"/>
    </row>
    <row r="34" spans="1:7" x14ac:dyDescent="0.2">
      <c r="A34" s="168"/>
      <c r="B34" s="41" t="str">
        <f>B14</f>
        <v xml:space="preserve">margin </v>
      </c>
      <c r="C34" s="16">
        <f>C32/'Country Turnover'!C25</f>
        <v>7.9995742971405923E-2</v>
      </c>
      <c r="D34" s="16">
        <f>D32/'Country Turnover'!D25</f>
        <v>1.1509223969144897E-3</v>
      </c>
      <c r="E34" s="16">
        <f>E32/'Country Turnover'!E25</f>
        <v>4.0931192786654524E-2</v>
      </c>
      <c r="F34" s="16">
        <f>F32/'Country Turnover'!F25</f>
        <v>9.3883967240285179E-2</v>
      </c>
      <c r="G34" s="42">
        <f>G32/'Country Turnover'!G25</f>
        <v>-5.313937260063431E-2</v>
      </c>
    </row>
    <row r="35" spans="1:7" x14ac:dyDescent="0.2">
      <c r="A35" s="168"/>
      <c r="B35" s="91" t="s">
        <v>10</v>
      </c>
      <c r="C35" s="17">
        <f>C32/C80</f>
        <v>9.480719960052994E-3</v>
      </c>
      <c r="D35" s="17">
        <f>D32/D80</f>
        <v>1.5185781791967815E-4</v>
      </c>
      <c r="E35" s="17">
        <f>E32/E80</f>
        <v>7.2788993258601836E-3</v>
      </c>
      <c r="F35" s="17">
        <f>F32/F80</f>
        <v>1.5223200880755962E-2</v>
      </c>
      <c r="G35" s="92">
        <f>G32/G80</f>
        <v>-5.833768098055107E-3</v>
      </c>
    </row>
    <row r="36" spans="1:7" x14ac:dyDescent="0.2">
      <c r="A36" s="168"/>
      <c r="B36" s="90" t="s">
        <v>55</v>
      </c>
      <c r="C36" s="27">
        <v>0.211324079934336</v>
      </c>
      <c r="D36" s="27">
        <v>0.23257377986430799</v>
      </c>
      <c r="E36" s="27">
        <v>0.24081386275567801</v>
      </c>
      <c r="F36" s="27">
        <v>0.28395341505134303</v>
      </c>
      <c r="G36" s="124">
        <v>0.235012586368257</v>
      </c>
    </row>
    <row r="37" spans="1:7" x14ac:dyDescent="0.2">
      <c r="A37" s="168"/>
      <c r="B37" s="41" t="s">
        <v>5</v>
      </c>
      <c r="C37" s="16">
        <f>(C36-D36)/D36</f>
        <v>-9.1367564917979344E-2</v>
      </c>
      <c r="D37" s="16">
        <f>(D36-E36)/E36</f>
        <v>-3.4217643440777074E-2</v>
      </c>
      <c r="E37" s="16">
        <f>(E36-F36)/F36</f>
        <v>-0.1519247524734462</v>
      </c>
      <c r="F37" s="16">
        <f>(F36-G36)/G36</f>
        <v>0.20824769191892281</v>
      </c>
      <c r="G37" s="42"/>
    </row>
    <row r="38" spans="1:7" x14ac:dyDescent="0.2">
      <c r="A38" s="168"/>
      <c r="B38" s="41" t="str">
        <f>B10</f>
        <v xml:space="preserve">margin </v>
      </c>
      <c r="C38" s="16">
        <f>C36/'Country Turnover'!C28</f>
        <v>0.10396710805890257</v>
      </c>
      <c r="D38" s="16">
        <f>D36/'Country Turnover'!D28</f>
        <v>0.12065564909297276</v>
      </c>
      <c r="E38" s="16">
        <f>E36/'Country Turnover'!E28</f>
        <v>0.12150157449898252</v>
      </c>
      <c r="F38" s="16">
        <f>F36/'Country Turnover'!F28</f>
        <v>0.13964174061600523</v>
      </c>
      <c r="G38" s="42">
        <f>G36/'Country Turnover'!G28</f>
        <v>0.12460276802970624</v>
      </c>
    </row>
    <row r="39" spans="1:7" x14ac:dyDescent="0.2">
      <c r="A39" s="168"/>
      <c r="B39" s="91" t="s">
        <v>10</v>
      </c>
      <c r="C39" s="17">
        <f>C36/C80</f>
        <v>8.486485170389968E-3</v>
      </c>
      <c r="D39" s="17">
        <f>D36/D80</f>
        <v>1.0449207900958359E-2</v>
      </c>
      <c r="E39" s="17">
        <f>E36/E80</f>
        <v>1.5374978957043187E-2</v>
      </c>
      <c r="F39" s="17">
        <f>F36/F80</f>
        <v>1.913816823010886E-2</v>
      </c>
      <c r="G39" s="92">
        <f>G36/G80</f>
        <v>1.732104023476512E-2</v>
      </c>
    </row>
    <row r="40" spans="1:7" x14ac:dyDescent="0.2">
      <c r="A40" s="9"/>
      <c r="B40" s="90" t="s">
        <v>16</v>
      </c>
      <c r="C40" s="27">
        <v>4.6762181379119097E-2</v>
      </c>
      <c r="D40" s="27">
        <v>7.4265408852929003E-3</v>
      </c>
      <c r="E40" s="27">
        <v>5.4011999999999998E-2</v>
      </c>
      <c r="F40" s="27">
        <v>-0.32427163253942098</v>
      </c>
      <c r="G40" s="124">
        <v>-0.151218657884752</v>
      </c>
    </row>
    <row r="41" spans="1:7" x14ac:dyDescent="0.2">
      <c r="A41" s="9"/>
      <c r="B41" s="41" t="s">
        <v>5</v>
      </c>
      <c r="C41" s="16">
        <f>(C40-D40)/D40</f>
        <v>5.2966301675823617</v>
      </c>
      <c r="D41" s="16">
        <f>(D40-E40)/E40</f>
        <v>-0.86250202019379218</v>
      </c>
      <c r="E41" s="16">
        <f>(E40-F40)/F40</f>
        <v>-1.1665640610528394</v>
      </c>
      <c r="F41" s="16">
        <f>(F40-G40)/G40</f>
        <v>1.1443890395228711</v>
      </c>
      <c r="G41" s="42"/>
    </row>
    <row r="42" spans="1:7" x14ac:dyDescent="0.2">
      <c r="A42" s="9"/>
      <c r="B42" s="41" t="str">
        <f>B10</f>
        <v xml:space="preserve">margin </v>
      </c>
      <c r="C42" s="16">
        <f>C40/'Country Turnover'!C31</f>
        <v>1.039682388009479E-2</v>
      </c>
      <c r="D42" s="16">
        <f>D40/'Country Turnover'!D31</f>
        <v>1.6512045464220177E-3</v>
      </c>
      <c r="E42" s="16">
        <f>E40/'Country Turnover'!E31</f>
        <v>1.0884650384944634E-2</v>
      </c>
      <c r="F42" s="16">
        <f>F40/'Country Turnover'!F31</f>
        <v>-6.4225779450083842E-2</v>
      </c>
      <c r="G42" s="42">
        <f>G40/'Country Turnover'!G31</f>
        <v>-3.4421999233631748E-2</v>
      </c>
    </row>
    <row r="43" spans="1:7" x14ac:dyDescent="0.2">
      <c r="A43" s="9"/>
      <c r="B43" s="91" t="s">
        <v>10</v>
      </c>
      <c r="C43" s="17">
        <f>C40/C80</f>
        <v>1.8779050590556974E-3</v>
      </c>
      <c r="D43" s="17">
        <f>D40/D80</f>
        <v>3.3366387965431179E-4</v>
      </c>
      <c r="E43" s="17">
        <f>E40/E80</f>
        <v>3.4484450102872507E-3</v>
      </c>
      <c r="F43" s="17">
        <f>F40/F80</f>
        <v>-2.1855574635963965E-2</v>
      </c>
      <c r="G43" s="92">
        <f>G40/G80</f>
        <v>-1.1145209275577562E-2</v>
      </c>
    </row>
    <row r="44" spans="1:7" x14ac:dyDescent="0.2">
      <c r="A44" s="9"/>
      <c r="B44" s="90" t="s">
        <v>36</v>
      </c>
      <c r="C44" s="27">
        <v>-0.109191379934073</v>
      </c>
      <c r="D44" s="27">
        <v>-5.39464362104757E-2</v>
      </c>
      <c r="E44" s="27">
        <v>-0.143193539593475</v>
      </c>
      <c r="F44" s="27">
        <v>-0.15022900153146501</v>
      </c>
      <c r="G44" s="124">
        <v>-8.5084430124221705E-2</v>
      </c>
    </row>
    <row r="45" spans="1:7" x14ac:dyDescent="0.2">
      <c r="A45" s="9"/>
      <c r="B45" s="41" t="s">
        <v>5</v>
      </c>
      <c r="C45" s="16">
        <f>(C44-D44)/D44</f>
        <v>1.0240703113001828</v>
      </c>
      <c r="D45" s="16">
        <f>(D44-E44)/E44</f>
        <v>-0.6232620803729757</v>
      </c>
      <c r="E45" s="16">
        <f>(E44-F44)/F44</f>
        <v>-4.6831582891912221E-2</v>
      </c>
      <c r="F45" s="16">
        <f>(F44-G44)/G44</f>
        <v>0.76564620944317818</v>
      </c>
      <c r="G45" s="42"/>
    </row>
    <row r="46" spans="1:7" x14ac:dyDescent="0.2">
      <c r="A46" s="9"/>
      <c r="B46" s="41" t="str">
        <f>B18</f>
        <v xml:space="preserve">margin </v>
      </c>
      <c r="C46" s="16">
        <f>C44/'Country Turnover'!C34</f>
        <v>-6.9631695034458985E-2</v>
      </c>
      <c r="D46" s="16">
        <f>D44/'Country Turnover'!D34</f>
        <v>-4.092803344551816E-2</v>
      </c>
      <c r="E46" s="16">
        <f>E44/'Country Turnover'!E34</f>
        <v>-0.10739064592752909</v>
      </c>
      <c r="F46" s="16">
        <f>F44/'Country Turnover'!F34</f>
        <v>-0.1120371372085171</v>
      </c>
      <c r="G46" s="42">
        <f>G44/'Country Turnover'!G34</f>
        <v>-6.4243270937660302E-2</v>
      </c>
    </row>
    <row r="47" spans="1:7" x14ac:dyDescent="0.2">
      <c r="A47" s="9"/>
      <c r="B47" s="91" t="s">
        <v>10</v>
      </c>
      <c r="C47" s="17">
        <f>C44/C80</f>
        <v>-4.3849760369611569E-3</v>
      </c>
      <c r="D47" s="17">
        <f>D44/D80</f>
        <v>-2.4237363636087027E-3</v>
      </c>
      <c r="E47" s="17">
        <f>E44/E80</f>
        <v>-9.1423210974688734E-3</v>
      </c>
      <c r="F47" s="17">
        <f>F44/F80</f>
        <v>-1.0125280246517184E-2</v>
      </c>
      <c r="G47" s="92">
        <f>G44/G80</f>
        <v>-6.2709442941255335E-3</v>
      </c>
    </row>
    <row r="48" spans="1:7" x14ac:dyDescent="0.2">
      <c r="A48" s="9"/>
      <c r="B48" s="90" t="s">
        <v>38</v>
      </c>
      <c r="C48" s="27">
        <v>-6.5850765102520303E-2</v>
      </c>
      <c r="D48" s="27">
        <v>-0.127796298182107</v>
      </c>
      <c r="E48" s="27">
        <v>-0.195701987813235</v>
      </c>
      <c r="F48" s="27">
        <v>-0.21628154956513901</v>
      </c>
      <c r="G48" s="124">
        <v>-6.5405865958116094E-2</v>
      </c>
    </row>
    <row r="49" spans="1:7" x14ac:dyDescent="0.2">
      <c r="A49" s="9"/>
      <c r="B49" s="41" t="s">
        <v>5</v>
      </c>
      <c r="C49" s="16">
        <f>-(C48-D48)/D48</f>
        <v>0.4847208718934537</v>
      </c>
      <c r="D49" s="16">
        <f>(D48-E48)/E48</f>
        <v>-0.34698518083491664</v>
      </c>
      <c r="E49" s="16">
        <f>(E48-F48)/F48</f>
        <v>-9.515172141720725E-2</v>
      </c>
      <c r="F49" s="16">
        <f>(F48-G48)/G48</f>
        <v>2.3067607376934518</v>
      </c>
      <c r="G49" s="42"/>
    </row>
    <row r="50" spans="1:7" x14ac:dyDescent="0.2">
      <c r="A50" s="9"/>
      <c r="B50" s="41" t="str">
        <f>B22</f>
        <v xml:space="preserve">margin </v>
      </c>
      <c r="C50" s="16">
        <f>C48/'Country Turnover'!C37</f>
        <v>-9.0797806460405361E-2</v>
      </c>
      <c r="D50" s="16">
        <f>D48/'Country Turnover'!D37</f>
        <v>-0.20714809813107077</v>
      </c>
      <c r="E50" s="16">
        <f>E48/'Country Turnover'!E37</f>
        <v>-0.23215278370764825</v>
      </c>
      <c r="F50" s="16">
        <f>F48/'Country Turnover'!F37</f>
        <v>-0.25214877184519968</v>
      </c>
      <c r="G50" s="42">
        <f>G48/'Country Turnover'!G37</f>
        <v>-0.10919265974290823</v>
      </c>
    </row>
    <row r="51" spans="1:7" x14ac:dyDescent="0.2">
      <c r="A51" s="9"/>
      <c r="B51" s="91" t="s">
        <v>10</v>
      </c>
      <c r="C51" s="16">
        <f>C48/C80</f>
        <v>-2.6444763969871239E-3</v>
      </c>
      <c r="D51" s="16">
        <f>D48/D80</f>
        <v>-5.7417052320205934E-3</v>
      </c>
      <c r="E51" s="16">
        <f>E48/E80</f>
        <v>-1.2494770483926656E-2</v>
      </c>
      <c r="F51" s="16">
        <f>F48/F80</f>
        <v>-1.4577154072606673E-2</v>
      </c>
      <c r="G51" s="42">
        <f>G48/G80</f>
        <v>-4.8205828179558423E-3</v>
      </c>
    </row>
    <row r="52" spans="1:7" x14ac:dyDescent="0.2">
      <c r="A52" s="9"/>
      <c r="B52" s="90" t="s">
        <v>12</v>
      </c>
      <c r="C52" s="27">
        <v>1.58453475113382E-2</v>
      </c>
      <c r="D52" s="27">
        <v>0.45916970220519499</v>
      </c>
      <c r="E52" s="27">
        <v>0.52380905978236603</v>
      </c>
      <c r="F52" s="27">
        <v>-9.97387392358004E-2</v>
      </c>
      <c r="G52" s="124"/>
    </row>
    <row r="53" spans="1:7" x14ac:dyDescent="0.2">
      <c r="A53" s="9"/>
      <c r="B53" s="41" t="s">
        <v>5</v>
      </c>
      <c r="C53" s="16">
        <f>(C52-D52)/D52</f>
        <v>-0.96549130433641461</v>
      </c>
      <c r="D53" s="16">
        <f>(D52-E52)/E52</f>
        <v>-0.12340251923864703</v>
      </c>
      <c r="E53" s="16">
        <f>-(E52-F52)/F52</f>
        <v>6.2518115207370597</v>
      </c>
      <c r="F53" s="16"/>
      <c r="G53" s="42"/>
    </row>
    <row r="54" spans="1:7" x14ac:dyDescent="0.2">
      <c r="A54" s="9"/>
      <c r="B54" s="41" t="str">
        <f>B26</f>
        <v xml:space="preserve">margin </v>
      </c>
      <c r="C54" s="16">
        <f>C52/'Country Turnover'!C40</f>
        <v>1.2572655644419813E-3</v>
      </c>
      <c r="D54" s="16">
        <f>D52/'Country Turnover'!D40</f>
        <v>3.4414790271909981E-2</v>
      </c>
      <c r="E54" s="16">
        <f>E52/'Country Turnover'!E40</f>
        <v>4.3472199562294214E-2</v>
      </c>
      <c r="F54" s="16">
        <f>F52/'Country Turnover'!F40</f>
        <v>-2.8066091676143545E-2</v>
      </c>
      <c r="G54" s="42"/>
    </row>
    <row r="55" spans="1:7" x14ac:dyDescent="0.2">
      <c r="A55" s="9"/>
      <c r="B55" s="91" t="s">
        <v>10</v>
      </c>
      <c r="C55" s="16">
        <f>C52/C80</f>
        <v>6.3632742050234422E-4</v>
      </c>
      <c r="D55" s="16">
        <f>D52/D80</f>
        <v>2.0629839197533466E-2</v>
      </c>
      <c r="E55" s="16">
        <f>E52/E80</f>
        <v>3.3443063366469607E-2</v>
      </c>
      <c r="F55" s="16">
        <f>F52/F80</f>
        <v>-6.7222884789343513E-3</v>
      </c>
      <c r="G55" s="42"/>
    </row>
    <row r="56" spans="1:7" x14ac:dyDescent="0.2">
      <c r="A56" s="9"/>
      <c r="B56" s="90" t="s">
        <v>15</v>
      </c>
      <c r="C56" s="27">
        <v>-1.23830784927897E-2</v>
      </c>
      <c r="D56" s="27">
        <v>2.1672393315468101E-2</v>
      </c>
      <c r="E56" s="27">
        <v>-6.2293662583937398E-2</v>
      </c>
      <c r="F56" s="27">
        <v>-2.8965887038579501E-3</v>
      </c>
      <c r="G56" s="124"/>
    </row>
    <row r="57" spans="1:7" x14ac:dyDescent="0.2">
      <c r="A57" s="9"/>
      <c r="B57" s="41" t="s">
        <v>5</v>
      </c>
      <c r="C57" s="16"/>
      <c r="D57" s="16"/>
      <c r="E57" s="16"/>
      <c r="F57" s="16"/>
      <c r="G57" s="42"/>
    </row>
    <row r="58" spans="1:7" x14ac:dyDescent="0.2">
      <c r="A58" s="9"/>
      <c r="B58" s="41" t="str">
        <f>B30</f>
        <v xml:space="preserve">margin </v>
      </c>
      <c r="C58" s="16">
        <f>C56/'Country Turnover'!C43</f>
        <v>-1.2797417344526321E-2</v>
      </c>
      <c r="D58" s="16">
        <f>D56/'Country Turnover'!D43</f>
        <v>1.9047943880370417E-2</v>
      </c>
      <c r="E58" s="16">
        <f>E56/'Country Turnover'!E43</f>
        <v>-4.7465710373155459E-2</v>
      </c>
      <c r="F58" s="16">
        <f>F56/'Country Turnover'!F43</f>
        <v>-4.5742175207557616E-3</v>
      </c>
      <c r="G58" s="42"/>
    </row>
    <row r="59" spans="1:7" ht="13.5" thickBot="1" x14ac:dyDescent="0.25">
      <c r="A59" s="9"/>
      <c r="B59" s="91" t="s">
        <v>10</v>
      </c>
      <c r="C59" s="16">
        <f>C56/C80</f>
        <v>-4.9728744601887603E-4</v>
      </c>
      <c r="D59" s="16">
        <f>D56/D80</f>
        <v>9.7370969159460299E-4</v>
      </c>
      <c r="E59" s="16">
        <f>E56/E80</f>
        <v>-3.977195251242252E-3</v>
      </c>
      <c r="F59" s="16">
        <f>F56/F80</f>
        <v>-1.9522710053634278E-4</v>
      </c>
      <c r="G59" s="42"/>
    </row>
    <row r="60" spans="1:7" x14ac:dyDescent="0.2">
      <c r="A60" s="9"/>
      <c r="B60" s="128" t="s">
        <v>47</v>
      </c>
      <c r="C60" s="129">
        <f>+C8+C16+C20+C24+C28+C36+C40+C44+C48+C12+C52+C56+C32</f>
        <v>9.4136059083747892</v>
      </c>
      <c r="D60" s="129">
        <f>+D8+D16+D20+D24+D28+D36+D40+D44+D48+D12+D52+D56+D32</f>
        <v>9.2724365632324712</v>
      </c>
      <c r="E60" s="129">
        <f>+E8+E16+E20+E24+E28+E36+E40+E44+E48+E12+E52+E56+E32</f>
        <v>5.0036978191090391</v>
      </c>
      <c r="F60" s="129">
        <f>+F8+F16+F20+F24+F28+F36+F40+F44+F48+F12+F52+F56+F32</f>
        <v>4.7902028663310876</v>
      </c>
      <c r="G60" s="130">
        <f>+G8+G16+G20+G24+G28+G36+G40+G44+G48+G12+G32</f>
        <v>3.3448680762737251</v>
      </c>
    </row>
    <row r="61" spans="1:7" x14ac:dyDescent="0.2">
      <c r="A61" s="9"/>
      <c r="B61" s="131" t="str">
        <f>B37</f>
        <v>y-o-y growth (%)</v>
      </c>
      <c r="C61" s="115">
        <f>(C60-D60)/D60</f>
        <v>1.5224622371868219E-2</v>
      </c>
      <c r="D61" s="115">
        <f>(D60-E60)/E60</f>
        <v>0.85311681449291155</v>
      </c>
      <c r="E61" s="115">
        <f>(E60-F60)/F60</f>
        <v>4.4569083760219022E-2</v>
      </c>
      <c r="F61" s="115">
        <f>(F60-G60)/G60</f>
        <v>0.43210517039808194</v>
      </c>
      <c r="G61" s="116"/>
    </row>
    <row r="62" spans="1:7" x14ac:dyDescent="0.2">
      <c r="A62" s="9"/>
      <c r="B62" s="131" t="str">
        <f>+B6</f>
        <v xml:space="preserve">margin </v>
      </c>
      <c r="C62" s="115">
        <f>C60/'Country Turnover'!C46</f>
        <v>7.4717047923589658E-2</v>
      </c>
      <c r="D62" s="115">
        <f>D60/'Country Turnover'!D46</f>
        <v>7.9898143932178756E-2</v>
      </c>
      <c r="E62" s="115">
        <f>E60/'Country Turnover'!E46</f>
        <v>4.4401325002348738E-2</v>
      </c>
      <c r="F62" s="115">
        <f>F60/'Country Turnover'!F46</f>
        <v>4.7766152915323497E-2</v>
      </c>
      <c r="G62" s="116">
        <f>G60/'Country Turnover'!G46</f>
        <v>3.8378501824961053E-2</v>
      </c>
    </row>
    <row r="63" spans="1:7" ht="13.5" thickBot="1" x14ac:dyDescent="0.25">
      <c r="A63" s="9"/>
      <c r="B63" s="132" t="str">
        <f>B39</f>
        <v>% of Total Ebit</v>
      </c>
      <c r="C63" s="118">
        <f>C60/C80</f>
        <v>0.37803750034611056</v>
      </c>
      <c r="D63" s="118">
        <f>D60/D80</f>
        <v>0.41659733721571213</v>
      </c>
      <c r="E63" s="118">
        <f>E60/E80</f>
        <v>0.31946561462807826</v>
      </c>
      <c r="F63" s="118">
        <f>F60/F80</f>
        <v>0.32285474818331616</v>
      </c>
      <c r="G63" s="119">
        <f>G60/G80</f>
        <v>0.24652549646142718</v>
      </c>
    </row>
    <row r="64" spans="1:7" ht="12.75" hidden="1" customHeight="1" x14ac:dyDescent="0.2">
      <c r="A64" s="168"/>
      <c r="B64" s="90" t="s">
        <v>12</v>
      </c>
      <c r="C64" s="18">
        <v>0</v>
      </c>
      <c r="D64" s="18">
        <v>0</v>
      </c>
      <c r="E64" s="18">
        <v>0</v>
      </c>
      <c r="F64" s="18">
        <v>0</v>
      </c>
      <c r="G64" s="126">
        <v>0</v>
      </c>
    </row>
    <row r="65" spans="1:47" ht="12.75" hidden="1" customHeight="1" x14ac:dyDescent="0.2">
      <c r="A65" s="168"/>
      <c r="B65" s="41" t="s">
        <v>5</v>
      </c>
      <c r="C65" s="16"/>
      <c r="D65" s="16"/>
      <c r="E65" s="16"/>
      <c r="F65" s="16"/>
      <c r="G65" s="42"/>
    </row>
    <row r="66" spans="1:47" ht="12.75" hidden="1" customHeight="1" x14ac:dyDescent="0.2">
      <c r="A66" s="168"/>
      <c r="B66" s="41" t="str">
        <f>B10</f>
        <v xml:space="preserve">margin </v>
      </c>
      <c r="C66" s="16"/>
      <c r="D66" s="16"/>
      <c r="E66" s="16"/>
      <c r="F66" s="16"/>
      <c r="G66" s="42"/>
    </row>
    <row r="67" spans="1:47" ht="13.5" hidden="1" thickBot="1" x14ac:dyDescent="0.25">
      <c r="A67" s="168"/>
      <c r="B67" s="91" t="s">
        <v>8</v>
      </c>
      <c r="C67" s="17"/>
      <c r="D67" s="17"/>
      <c r="E67" s="17"/>
      <c r="F67" s="17"/>
      <c r="G67" s="92"/>
    </row>
    <row r="68" spans="1:47" ht="12.75" hidden="1" customHeight="1" x14ac:dyDescent="0.2">
      <c r="A68" s="168"/>
      <c r="B68" s="90" t="s">
        <v>11</v>
      </c>
      <c r="C68" s="15">
        <v>0</v>
      </c>
      <c r="D68" s="15">
        <v>0</v>
      </c>
      <c r="E68" s="15">
        <v>0</v>
      </c>
      <c r="F68" s="15">
        <v>0</v>
      </c>
      <c r="G68" s="40">
        <v>0</v>
      </c>
    </row>
    <row r="69" spans="1:47" ht="13.5" hidden="1" thickBot="1" x14ac:dyDescent="0.25">
      <c r="A69" s="168"/>
      <c r="B69" s="41" t="s">
        <v>5</v>
      </c>
      <c r="C69" s="16"/>
      <c r="D69" s="16"/>
      <c r="E69" s="16"/>
      <c r="F69" s="16"/>
      <c r="G69" s="42"/>
    </row>
    <row r="70" spans="1:47" ht="13.5" hidden="1" thickBot="1" x14ac:dyDescent="0.25">
      <c r="A70" s="168"/>
      <c r="B70" s="41" t="str">
        <f>B10</f>
        <v xml:space="preserve">margin </v>
      </c>
      <c r="C70" s="16"/>
      <c r="D70" s="16"/>
      <c r="E70" s="16"/>
      <c r="F70" s="16"/>
      <c r="G70" s="42"/>
    </row>
    <row r="71" spans="1:47" ht="13.5" hidden="1" thickBot="1" x14ac:dyDescent="0.25">
      <c r="A71" s="168"/>
      <c r="B71" s="91" t="s">
        <v>10</v>
      </c>
      <c r="C71" s="17"/>
      <c r="D71" s="17"/>
      <c r="E71" s="17"/>
      <c r="F71" s="17"/>
      <c r="G71" s="92"/>
    </row>
    <row r="72" spans="1:47" ht="13.5" hidden="1" thickBot="1" x14ac:dyDescent="0.25">
      <c r="A72" s="168"/>
      <c r="B72" s="90" t="s">
        <v>15</v>
      </c>
      <c r="C72" s="18">
        <v>0</v>
      </c>
      <c r="D72" s="18">
        <v>0</v>
      </c>
      <c r="E72" s="18">
        <v>0</v>
      </c>
      <c r="F72" s="18">
        <v>0</v>
      </c>
      <c r="G72" s="126">
        <v>0</v>
      </c>
    </row>
    <row r="73" spans="1:47" ht="13.5" hidden="1" thickBot="1" x14ac:dyDescent="0.25">
      <c r="A73" s="168"/>
      <c r="B73" s="41" t="s">
        <v>5</v>
      </c>
      <c r="C73" s="16"/>
      <c r="D73" s="16"/>
      <c r="E73" s="16"/>
      <c r="F73" s="16"/>
      <c r="G73" s="42"/>
    </row>
    <row r="74" spans="1:47" ht="13.5" hidden="1" thickBot="1" x14ac:dyDescent="0.25">
      <c r="A74" s="168"/>
      <c r="B74" s="41" t="str">
        <f>B10</f>
        <v xml:space="preserve">margin </v>
      </c>
      <c r="C74" s="16"/>
      <c r="D74" s="16"/>
      <c r="E74" s="16"/>
      <c r="F74" s="16"/>
      <c r="G74" s="42"/>
    </row>
    <row r="75" spans="1:47" ht="13.5" hidden="1" thickBot="1" x14ac:dyDescent="0.25">
      <c r="A75" s="168"/>
      <c r="B75" s="91" t="s">
        <v>10</v>
      </c>
      <c r="C75" s="17"/>
      <c r="D75" s="17"/>
      <c r="E75" s="17"/>
      <c r="F75" s="17"/>
      <c r="G75" s="92"/>
    </row>
    <row r="76" spans="1:47" s="3" customFormat="1" ht="13.5" hidden="1" thickBot="1" x14ac:dyDescent="0.25">
      <c r="B76" s="85" t="s">
        <v>33</v>
      </c>
      <c r="C76" s="19">
        <v>0</v>
      </c>
      <c r="D76" s="19">
        <v>0</v>
      </c>
      <c r="E76" s="19">
        <v>0</v>
      </c>
      <c r="F76" s="19">
        <v>0</v>
      </c>
      <c r="G76" s="125">
        <v>0</v>
      </c>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11"/>
      <c r="AS76" s="11"/>
      <c r="AT76" s="11"/>
      <c r="AU76" s="11"/>
    </row>
    <row r="77" spans="1:47" ht="13.5" hidden="1" thickBot="1" x14ac:dyDescent="0.25">
      <c r="A77" s="3"/>
      <c r="B77" s="86" t="str">
        <f>B41</f>
        <v>y-o-y growth (%)</v>
      </c>
      <c r="C77" s="24"/>
      <c r="D77" s="24"/>
      <c r="E77" s="24"/>
      <c r="F77" s="24"/>
      <c r="G77" s="127"/>
    </row>
    <row r="78" spans="1:47" ht="13.5" hidden="1" thickBot="1" x14ac:dyDescent="0.25">
      <c r="B78" s="86" t="str">
        <f>B42</f>
        <v xml:space="preserve">margin </v>
      </c>
      <c r="C78" s="16"/>
      <c r="D78" s="16"/>
      <c r="E78" s="16"/>
      <c r="F78" s="16"/>
      <c r="G78" s="42"/>
    </row>
    <row r="79" spans="1:47" ht="13.5" hidden="1" thickBot="1" x14ac:dyDescent="0.25">
      <c r="B79" s="87" t="str">
        <f>B43</f>
        <v>% of Total Ebit</v>
      </c>
      <c r="C79" s="20"/>
      <c r="D79" s="20"/>
      <c r="E79" s="20"/>
      <c r="F79" s="20"/>
      <c r="G79" s="95"/>
    </row>
    <row r="80" spans="1:47" ht="17.25" customHeight="1" x14ac:dyDescent="0.2">
      <c r="B80" s="133" t="s">
        <v>50</v>
      </c>
      <c r="C80" s="121">
        <f>+C60+C4</f>
        <v>24.901248949525389</v>
      </c>
      <c r="D80" s="121">
        <f>+D60+D4</f>
        <v>22.257551200888372</v>
      </c>
      <c r="E80" s="121">
        <f>+E60+E4</f>
        <v>15.662711697264639</v>
      </c>
      <c r="F80" s="121">
        <f>+F60+F4</f>
        <v>14.837021581021387</v>
      </c>
      <c r="G80" s="122">
        <f>+G60+G4</f>
        <v>13.568041132804625</v>
      </c>
    </row>
    <row r="81" spans="2:7" ht="17.25" customHeight="1" x14ac:dyDescent="0.2">
      <c r="B81" s="137" t="s">
        <v>5</v>
      </c>
      <c r="C81" s="138">
        <f>+C80/D80-1</f>
        <v>0.11877756563496078</v>
      </c>
      <c r="D81" s="138">
        <f>+D80/E80-1</f>
        <v>0.42105349514768031</v>
      </c>
      <c r="E81" s="138">
        <f>+E80/F80-1</f>
        <v>5.5650664908341474E-2</v>
      </c>
      <c r="F81" s="138">
        <f>+F80/G80-1</f>
        <v>9.3527166950329921E-2</v>
      </c>
      <c r="G81" s="136"/>
    </row>
    <row r="82" spans="2:7" ht="18" customHeight="1" thickBot="1" x14ac:dyDescent="0.25">
      <c r="B82" s="134" t="s">
        <v>26</v>
      </c>
      <c r="C82" s="50">
        <f>+C80/'Country Turnover'!C49</f>
        <v>0.12754437228102258</v>
      </c>
      <c r="D82" s="50">
        <f>+D80/'Country Turnover'!D49</f>
        <v>0.12116976365039164</v>
      </c>
      <c r="E82" s="50">
        <f>+E80/'Country Turnover'!E49</f>
        <v>9.0962241572532423E-2</v>
      </c>
      <c r="F82" s="50">
        <f>+F80/'Country Turnover'!F49</f>
        <v>9.2572986032200544E-2</v>
      </c>
      <c r="G82" s="135">
        <f>+G80/'Country Turnover'!G49</f>
        <v>9.2956377570592774E-2</v>
      </c>
    </row>
    <row r="83" spans="2:7" x14ac:dyDescent="0.2">
      <c r="B83" s="31"/>
      <c r="C83" s="31"/>
      <c r="D83" s="31"/>
      <c r="E83" s="31"/>
      <c r="F83" s="31"/>
      <c r="G83" s="31"/>
    </row>
    <row r="84" spans="2:7" x14ac:dyDescent="0.2">
      <c r="B84" s="35" t="s">
        <v>44</v>
      </c>
      <c r="C84" s="35"/>
      <c r="D84" s="35"/>
      <c r="E84" s="31"/>
      <c r="F84" s="31"/>
      <c r="G84" s="31"/>
    </row>
    <row r="85" spans="2:7" x14ac:dyDescent="0.2">
      <c r="B85" s="31"/>
      <c r="C85" s="31"/>
      <c r="D85" s="31"/>
      <c r="E85" s="31"/>
      <c r="F85" s="31"/>
      <c r="G85" s="31"/>
    </row>
    <row r="86" spans="2:7" x14ac:dyDescent="0.2">
      <c r="B86" s="31"/>
      <c r="C86" s="31"/>
      <c r="D86" s="31"/>
      <c r="E86" s="31"/>
      <c r="F86" s="31"/>
      <c r="G86" s="31"/>
    </row>
    <row r="87" spans="2:7" x14ac:dyDescent="0.2">
      <c r="E87" s="25"/>
      <c r="F87" s="25"/>
      <c r="G87" s="25"/>
    </row>
  </sheetData>
  <mergeCells count="2">
    <mergeCell ref="A8:A39"/>
    <mergeCell ref="A64:A75"/>
  </mergeCells>
  <phoneticPr fontId="3" type="noConversion"/>
  <pageMargins left="0.75" right="0.75" top="1" bottom="1" header="0.5" footer="0.5"/>
  <pageSetup paperSize="9" scale="50" orientation="landscape" r:id="rId1"/>
  <headerFooter alignWithMargins="0"/>
  <colBreaks count="1" manualBreakCount="1">
    <brk id="28" max="1048575" man="1"/>
  </colBreaks>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Activity Turnover</vt:lpstr>
      <vt:lpstr>Activity EBIT</vt:lpstr>
      <vt:lpstr>Country Turnover</vt:lpstr>
      <vt:lpstr>Country EBIT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dc:creator>
  <cp:lastModifiedBy>Pappa Eleni</cp:lastModifiedBy>
  <cp:lastPrinted>2015-03-16T13:24:50Z</cp:lastPrinted>
  <dcterms:created xsi:type="dcterms:W3CDTF">2005-02-18T13:29:11Z</dcterms:created>
  <dcterms:modified xsi:type="dcterms:W3CDTF">2021-09-08T12:12:34Z</dcterms:modified>
</cp:coreProperties>
</file>