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showInkAnnotation="0" defaultThemeVersion="124226"/>
  <mc:AlternateContent xmlns:mc="http://schemas.openxmlformats.org/markup-compatibility/2006">
    <mc:Choice Requires="x15">
      <x15ac:absPath xmlns:x15ac="http://schemas.microsoft.com/office/spreadsheetml/2010/11/ac" url="https://grsarantis-my.sharepoint.com/personal/mas02_sarantis_gr/Documents/MY DOCS/IR/Financial/2022/12M 22/Site/"/>
    </mc:Choice>
  </mc:AlternateContent>
  <xr:revisionPtr revIDLastSave="862" documentId="101_{63028C97-0F55-4C89-971B-F4211A9E2176}" xr6:coauthVersionLast="47" xr6:coauthVersionMax="47" xr10:uidLastSave="{00168F19-9E93-4613-A285-986EE09D302B}"/>
  <bookViews>
    <workbookView xWindow="-120" yWindow="-120" windowWidth="29040" windowHeight="15840" tabRatio="706" xr2:uid="{00000000-000D-0000-FFFF-FFFF00000000}"/>
  </bookViews>
  <sheets>
    <sheet name="Activity Turnover" sheetId="7" r:id="rId1"/>
    <sheet name="Activity EBIT" sheetId="11" r:id="rId2"/>
    <sheet name="Country Turnover" sheetId="10" r:id="rId3"/>
    <sheet name="Country EBIT" sheetId="12" r:id="rId4"/>
  </sheets>
  <externalReferences>
    <externalReference r:id="rId5"/>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5" i="11" l="1"/>
  <c r="F34" i="12" l="1"/>
  <c r="C59" i="12"/>
  <c r="F64" i="12"/>
  <c r="F66" i="12"/>
  <c r="D64" i="12"/>
  <c r="C64" i="12"/>
  <c r="C45" i="12"/>
  <c r="C41" i="12"/>
  <c r="C25" i="12"/>
  <c r="C22" i="12"/>
  <c r="C18" i="12"/>
  <c r="B58" i="12"/>
  <c r="F62" i="12"/>
  <c r="F54" i="12"/>
  <c r="F50" i="12"/>
  <c r="F46" i="12"/>
  <c r="F42" i="12"/>
  <c r="F38" i="12"/>
  <c r="F30" i="12"/>
  <c r="F26" i="12"/>
  <c r="F22" i="12"/>
  <c r="F18" i="12"/>
  <c r="F14" i="12"/>
  <c r="F10" i="12"/>
  <c r="F4" i="12"/>
  <c r="C54" i="12"/>
  <c r="C53" i="12"/>
  <c r="C37" i="12"/>
  <c r="C33" i="12"/>
  <c r="C21" i="12"/>
  <c r="C13" i="12"/>
  <c r="F49" i="10"/>
  <c r="F52" i="10" s="1"/>
  <c r="C21" i="11"/>
  <c r="F58" i="11"/>
  <c r="F61" i="11" s="1"/>
  <c r="F42" i="11"/>
  <c r="F38" i="11"/>
  <c r="F34" i="11"/>
  <c r="F30" i="11"/>
  <c r="F26" i="11"/>
  <c r="F22" i="11"/>
  <c r="F18" i="11"/>
  <c r="F14" i="11"/>
  <c r="F10" i="11"/>
  <c r="F9" i="11"/>
  <c r="F6" i="11"/>
  <c r="C20" i="7"/>
  <c r="C11" i="7"/>
  <c r="C8" i="7"/>
  <c r="F37" i="7"/>
  <c r="F33" i="7"/>
  <c r="F30" i="7"/>
  <c r="F27" i="7"/>
  <c r="F24" i="7"/>
  <c r="F21" i="7"/>
  <c r="F18" i="7"/>
  <c r="F15" i="7"/>
  <c r="F12" i="7"/>
  <c r="F9" i="7"/>
  <c r="F6" i="7"/>
  <c r="C43" i="10"/>
  <c r="C58" i="12" s="1"/>
  <c r="C40" i="10"/>
  <c r="C41" i="10" s="1"/>
  <c r="C37" i="10"/>
  <c r="C38" i="10" s="1"/>
  <c r="C34" i="10"/>
  <c r="C35" i="10" s="1"/>
  <c r="C31" i="10"/>
  <c r="C32" i="10" s="1"/>
  <c r="C28" i="10"/>
  <c r="C29" i="10" s="1"/>
  <c r="C25" i="10"/>
  <c r="C26" i="10" s="1"/>
  <c r="C22" i="10"/>
  <c r="C23" i="10" s="1"/>
  <c r="C19" i="10"/>
  <c r="C20" i="10" s="1"/>
  <c r="C16" i="10"/>
  <c r="C17" i="10" s="1"/>
  <c r="C13" i="10"/>
  <c r="C14" i="10" s="1"/>
  <c r="C10" i="10"/>
  <c r="C11" i="10" s="1"/>
  <c r="C7" i="10"/>
  <c r="C10" i="12" s="1"/>
  <c r="C4" i="10"/>
  <c r="C5" i="10" s="1"/>
  <c r="D49" i="10"/>
  <c r="C42" i="11"/>
  <c r="C38" i="11"/>
  <c r="C33" i="11"/>
  <c r="C29" i="11"/>
  <c r="C13" i="11"/>
  <c r="C41" i="11"/>
  <c r="C26" i="11"/>
  <c r="C22" i="11"/>
  <c r="C14" i="11"/>
  <c r="C6" i="11"/>
  <c r="C33" i="7"/>
  <c r="C29" i="7"/>
  <c r="C30" i="7"/>
  <c r="C14" i="7"/>
  <c r="C26" i="7"/>
  <c r="C23" i="7"/>
  <c r="C17" i="7"/>
  <c r="C14" i="12" l="1"/>
  <c r="C30" i="12"/>
  <c r="C38" i="12"/>
  <c r="C34" i="12"/>
  <c r="C50" i="12"/>
  <c r="C84" i="12"/>
  <c r="C55" i="12" s="1"/>
  <c r="F84" i="12"/>
  <c r="F86" i="12" s="1"/>
  <c r="C65" i="12"/>
  <c r="C49" i="12"/>
  <c r="C46" i="12"/>
  <c r="C42" i="12"/>
  <c r="C29" i="12"/>
  <c r="C26" i="12"/>
  <c r="C17" i="12"/>
  <c r="C6" i="12"/>
  <c r="C9" i="12"/>
  <c r="C5" i="12"/>
  <c r="F35" i="12"/>
  <c r="F51" i="12"/>
  <c r="F55" i="12"/>
  <c r="F23" i="12"/>
  <c r="F19" i="12"/>
  <c r="F43" i="12"/>
  <c r="F11" i="12"/>
  <c r="F67" i="12"/>
  <c r="F31" i="12"/>
  <c r="F39" i="12"/>
  <c r="F47" i="12"/>
  <c r="F63" i="12"/>
  <c r="F27" i="12"/>
  <c r="F15" i="12"/>
  <c r="F6" i="12"/>
  <c r="F7" i="12"/>
  <c r="C49" i="10"/>
  <c r="C52" i="10" s="1"/>
  <c r="C45" i="10" s="1"/>
  <c r="F33" i="10"/>
  <c r="F9" i="10"/>
  <c r="F15" i="10"/>
  <c r="F12" i="10"/>
  <c r="F30" i="10"/>
  <c r="F6" i="10"/>
  <c r="F27" i="10"/>
  <c r="F24" i="10"/>
  <c r="F48" i="10"/>
  <c r="F21" i="10"/>
  <c r="F18" i="10"/>
  <c r="F39" i="10"/>
  <c r="F42" i="10"/>
  <c r="F36" i="10"/>
  <c r="F51" i="10"/>
  <c r="C17" i="11"/>
  <c r="C9" i="11"/>
  <c r="F7" i="11"/>
  <c r="F39" i="11"/>
  <c r="F23" i="11"/>
  <c r="F11" i="11"/>
  <c r="F43" i="11"/>
  <c r="F27" i="11"/>
  <c r="F15" i="11"/>
  <c r="F31" i="11"/>
  <c r="F19" i="11"/>
  <c r="F35" i="11"/>
  <c r="F50" i="11"/>
  <c r="F53" i="11"/>
  <c r="C44" i="10"/>
  <c r="C8" i="10"/>
  <c r="C37" i="11"/>
  <c r="C34" i="11"/>
  <c r="C30" i="11"/>
  <c r="C58" i="11"/>
  <c r="C11" i="11" s="1"/>
  <c r="C18" i="11"/>
  <c r="C10" i="11"/>
  <c r="C32" i="7"/>
  <c r="C18" i="7"/>
  <c r="C21" i="7"/>
  <c r="C9" i="7"/>
  <c r="C37" i="7"/>
  <c r="C12" i="7"/>
  <c r="C5" i="7"/>
  <c r="C66" i="12" l="1"/>
  <c r="C11" i="12"/>
  <c r="C19" i="12"/>
  <c r="C27" i="12"/>
  <c r="C7" i="12"/>
  <c r="C47" i="12"/>
  <c r="C67" i="12"/>
  <c r="C23" i="12"/>
  <c r="C39" i="12"/>
  <c r="C15" i="12"/>
  <c r="C43" i="12"/>
  <c r="C31" i="12"/>
  <c r="C86" i="12"/>
  <c r="C51" i="12"/>
  <c r="C35" i="12"/>
  <c r="C5" i="11"/>
  <c r="C50" i="10"/>
  <c r="C9" i="10"/>
  <c r="C21" i="10"/>
  <c r="C18" i="10"/>
  <c r="C36" i="10"/>
  <c r="C39" i="10"/>
  <c r="C6" i="10"/>
  <c r="C33" i="10"/>
  <c r="C12" i="10"/>
  <c r="C24" i="10"/>
  <c r="C30" i="10"/>
  <c r="C42" i="10"/>
  <c r="C15" i="10"/>
  <c r="C51" i="10"/>
  <c r="C27" i="10"/>
  <c r="C15" i="11"/>
  <c r="C39" i="11"/>
  <c r="C7" i="11"/>
  <c r="C43" i="11"/>
  <c r="C61" i="11"/>
  <c r="C35" i="11"/>
  <c r="C19" i="11"/>
  <c r="C23" i="11"/>
  <c r="C27" i="11"/>
  <c r="C31" i="11"/>
  <c r="C24" i="7"/>
  <c r="C27" i="7"/>
  <c r="C15" i="7"/>
  <c r="C6" i="7"/>
  <c r="D84" i="12" l="1"/>
  <c r="D39" i="12" s="1"/>
  <c r="D66" i="12"/>
  <c r="D54" i="12"/>
  <c r="D50" i="12"/>
  <c r="D46" i="12"/>
  <c r="D42" i="12"/>
  <c r="D38" i="12"/>
  <c r="D34" i="12"/>
  <c r="D30" i="12"/>
  <c r="D26" i="12"/>
  <c r="D22" i="12"/>
  <c r="D18" i="12"/>
  <c r="D14" i="12"/>
  <c r="D10" i="12"/>
  <c r="D6" i="12"/>
  <c r="D52" i="10"/>
  <c r="D58" i="11"/>
  <c r="D42" i="11"/>
  <c r="D38" i="11"/>
  <c r="D34" i="11"/>
  <c r="D30" i="11"/>
  <c r="D26" i="11"/>
  <c r="D22" i="11"/>
  <c r="D18" i="11"/>
  <c r="D14" i="11"/>
  <c r="D10" i="11"/>
  <c r="D6" i="11"/>
  <c r="D37" i="7"/>
  <c r="D33" i="7"/>
  <c r="D30" i="7"/>
  <c r="D21" i="7"/>
  <c r="D18" i="7"/>
  <c r="D12" i="7"/>
  <c r="D9" i="7"/>
  <c r="D19" i="12" l="1"/>
  <c r="D47" i="12"/>
  <c r="D23" i="12"/>
  <c r="D11" i="12"/>
  <c r="D31" i="12"/>
  <c r="D15" i="12"/>
  <c r="D55" i="12"/>
  <c r="D43" i="12"/>
  <c r="D35" i="12"/>
  <c r="D27" i="12"/>
  <c r="D7" i="12"/>
  <c r="D67" i="12"/>
  <c r="C85" i="12"/>
  <c r="D51" i="12"/>
  <c r="C59" i="11"/>
  <c r="D7" i="11"/>
  <c r="D27" i="7"/>
  <c r="C38" i="7"/>
  <c r="C53" i="10"/>
  <c r="D19" i="11"/>
  <c r="D86" i="12"/>
  <c r="D6" i="10"/>
  <c r="D12" i="10"/>
  <c r="D18" i="10"/>
  <c r="D24" i="10"/>
  <c r="D30" i="10"/>
  <c r="D36" i="10"/>
  <c r="D42" i="10"/>
  <c r="D51" i="10"/>
  <c r="D9" i="10"/>
  <c r="D15" i="10"/>
  <c r="D21" i="10"/>
  <c r="D27" i="10"/>
  <c r="D33" i="10"/>
  <c r="D39" i="10"/>
  <c r="D61" i="11"/>
  <c r="D31" i="11"/>
  <c r="D15" i="11"/>
  <c r="D35" i="11"/>
  <c r="D11" i="11"/>
  <c r="D27" i="11"/>
  <c r="D43" i="11"/>
  <c r="D23" i="11"/>
  <c r="D39" i="11"/>
  <c r="D53" i="11"/>
  <c r="D50" i="11"/>
  <c r="D15" i="7"/>
  <c r="D6" i="7"/>
  <c r="D24" i="7"/>
  <c r="B34" i="12" l="1"/>
  <c r="B32" i="11"/>
  <c r="B12" i="7"/>
  <c r="B18" i="7" s="1"/>
  <c r="B21" i="7" s="1"/>
  <c r="B30" i="7" s="1"/>
  <c r="B33" i="7" s="1"/>
  <c r="B36" i="7" s="1"/>
  <c r="B27" i="7"/>
  <c r="B49" i="11"/>
  <c r="B18" i="11"/>
  <c r="B34" i="11" s="1"/>
  <c r="B38" i="11" s="1"/>
  <c r="B22" i="11"/>
  <c r="B26" i="11" s="1"/>
  <c r="B50" i="11"/>
  <c r="B20" i="7"/>
  <c r="B26" i="7" s="1"/>
  <c r="B66" i="12"/>
  <c r="B78" i="12"/>
  <c r="B74" i="12"/>
  <c r="B70" i="12"/>
  <c r="B38" i="12"/>
  <c r="B42" i="12"/>
  <c r="B82" i="12" s="1"/>
  <c r="B30" i="12"/>
  <c r="B62" i="12" s="1"/>
  <c r="B26" i="12"/>
  <c r="B54" i="12" s="1"/>
  <c r="B22" i="12"/>
  <c r="B50" i="12" s="1"/>
  <c r="B18" i="12"/>
  <c r="B46" i="12" s="1"/>
  <c r="B3" i="12"/>
  <c r="B65" i="12"/>
  <c r="B67" i="12"/>
  <c r="B81" i="12"/>
  <c r="B83" i="12"/>
  <c r="B3" i="10"/>
  <c r="B50" i="10"/>
  <c r="B51" i="10"/>
  <c r="B3" i="11"/>
  <c r="B9" i="11"/>
  <c r="B21" i="11" s="1"/>
  <c r="B25" i="11" s="1"/>
  <c r="B10" i="11"/>
  <c r="B14" i="11" s="1"/>
  <c r="B11" i="11"/>
  <c r="B15" i="11" s="1"/>
  <c r="B23" i="11"/>
  <c r="B27" i="11" s="1"/>
  <c r="B8" i="7"/>
  <c r="B11" i="7" s="1"/>
  <c r="B17" i="7"/>
  <c r="B13" i="11" l="1"/>
  <c r="B30" i="11"/>
</calcChain>
</file>

<file path=xl/sharedStrings.xml><?xml version="1.0" encoding="utf-8"?>
<sst xmlns="http://schemas.openxmlformats.org/spreadsheetml/2006/main" count="194" uniqueCount="59">
  <si>
    <t>Greece</t>
  </si>
  <si>
    <t>Poland</t>
  </si>
  <si>
    <t>Romania</t>
  </si>
  <si>
    <t>Bulgaria</t>
  </si>
  <si>
    <t>Serbia</t>
  </si>
  <si>
    <t>y-o-y growth (%)</t>
  </si>
  <si>
    <t>% of Total Turnover</t>
  </si>
  <si>
    <t>Czech Republic</t>
  </si>
  <si>
    <t>% of Total EBIT</t>
  </si>
  <si>
    <t>Total EBIT</t>
  </si>
  <si>
    <t>% of Total Ebit</t>
  </si>
  <si>
    <t>Turkey</t>
  </si>
  <si>
    <t>Ukraine</t>
  </si>
  <si>
    <t>Own</t>
  </si>
  <si>
    <t>Distributed</t>
  </si>
  <si>
    <t>Russia</t>
  </si>
  <si>
    <t>Hungary</t>
  </si>
  <si>
    <t>€ mil.</t>
  </si>
  <si>
    <t>ACTIVITY TURNOVER</t>
  </si>
  <si>
    <t>ACTIVITY EBIT</t>
  </si>
  <si>
    <t>COUNTRY TURNOVER</t>
  </si>
  <si>
    <t>COUNTRY EBIT</t>
  </si>
  <si>
    <t>Margin</t>
  </si>
  <si>
    <t>Other Sales</t>
  </si>
  <si>
    <t>New Countries Restructuring Cost</t>
  </si>
  <si>
    <t>% of SBU</t>
  </si>
  <si>
    <t xml:space="preserve">margin </t>
  </si>
  <si>
    <t>Selective</t>
  </si>
  <si>
    <t>Oto Top</t>
  </si>
  <si>
    <t>% of EBIT</t>
  </si>
  <si>
    <t>Income From EL</t>
  </si>
  <si>
    <t>Income From Marinopoulos</t>
  </si>
  <si>
    <t>Health &amp; Care Products</t>
  </si>
  <si>
    <t>New Counties Subtotal</t>
  </si>
  <si>
    <t xml:space="preserve"> Own</t>
  </si>
  <si>
    <t>Income from assosiated companies</t>
  </si>
  <si>
    <t>Bosnia</t>
  </si>
  <si>
    <t>Portugal</t>
  </si>
  <si>
    <t>Private Label</t>
  </si>
  <si>
    <t>Polipak</t>
  </si>
  <si>
    <t>Poland-Polipak</t>
  </si>
  <si>
    <t>TOTAL Turnover</t>
  </si>
  <si>
    <t>Slovakia</t>
  </si>
  <si>
    <t>Czech Republic ***</t>
  </si>
  <si>
    <t>Slovakia ***</t>
  </si>
  <si>
    <t>TOTAL EBIT</t>
  </si>
  <si>
    <t>North Macedonia</t>
  </si>
  <si>
    <t>12m 2022**</t>
  </si>
  <si>
    <t>12m 2021**</t>
  </si>
  <si>
    <t>**The financial figures for 2022 and 2021 included in the table above present the Continuing activities of the Group excluding ELCA Cosmetics Ltd contribution, since the Group’s participation was sold on June 15 2022, and Hoztorg LLC, since the Group decided to permanently withdraw from the Russian market.</t>
  </si>
  <si>
    <t>Affiliates Subtotal</t>
  </si>
  <si>
    <t>Slovenia</t>
  </si>
  <si>
    <t>Personal Care Products</t>
  </si>
  <si>
    <t>Home Care products</t>
  </si>
  <si>
    <t xml:space="preserve">*The financial figures for 2022 and 2021 included in the table above present the Continuing activities of the Group excluding Hoztorg LLC, since the Group decided to permanently withdraw from the Russian market. </t>
  </si>
  <si>
    <t>12m 2022*</t>
  </si>
  <si>
    <t>12m 2021*</t>
  </si>
  <si>
    <t>** including Hoztorg LLC</t>
  </si>
  <si>
    <t>** including Hoztorg LLC &amp; ELCA JV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</si>
</sst>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 _€_-;\-* #,##0.00\ _€_-;_-* &quot;-&quot;??\ _€_-;_-@_-"/>
    <numFmt numFmtId="165" formatCode="_-* #,##0.00\ _F_-;\-* #,##0.00\ _F_-;_-* &quot;-&quot;??\ _F_-;_-@_-"/>
    <numFmt numFmtId="166" formatCode="_-* #,##0\ _€_-;\-* #,##0\ _€_-;_-* &quot;-&quot;??\ _€_-;_-@_-"/>
  </numFmts>
  <fonts count="21" x14ac:knownFonts="1">
    <font>
      <sz val="10"/>
      <name val="Arial"/>
      <charset val="161"/>
    </font>
    <font>
      <sz val="11"/>
      <color theme="1"/>
      <name val="Calibri"/>
      <family val="2"/>
      <charset val="161"/>
      <scheme val="minor"/>
    </font>
    <font>
      <sz val="10"/>
      <name val="Arial"/>
      <family val="2"/>
      <charset val="161"/>
    </font>
    <font>
      <b/>
      <sz val="13.5"/>
      <name val="Times New Roman"/>
      <family val="1"/>
      <charset val="161"/>
    </font>
    <font>
      <sz val="8"/>
      <name val="Arial"/>
      <family val="2"/>
      <charset val="161"/>
    </font>
    <font>
      <sz val="10"/>
      <name val="Tahoma"/>
      <family val="2"/>
      <charset val="161"/>
    </font>
    <font>
      <b/>
      <sz val="11"/>
      <name val="Tahoma"/>
      <family val="2"/>
      <charset val="161"/>
    </font>
    <font>
      <b/>
      <sz val="10"/>
      <name val="Tahoma"/>
      <family val="2"/>
      <charset val="161"/>
    </font>
    <font>
      <sz val="9"/>
      <name val="Tahoma"/>
      <family val="2"/>
      <charset val="161"/>
    </font>
    <font>
      <b/>
      <sz val="9"/>
      <name val="Tahoma"/>
      <family val="2"/>
      <charset val="161"/>
    </font>
    <font>
      <b/>
      <sz val="12"/>
      <name val="Tahoma"/>
      <family val="2"/>
      <charset val="161"/>
    </font>
    <font>
      <b/>
      <sz val="10"/>
      <name val="Arial"/>
      <family val="2"/>
      <charset val="161"/>
    </font>
    <font>
      <sz val="10"/>
      <name val="Arial"/>
      <family val="2"/>
      <charset val="161"/>
    </font>
    <font>
      <sz val="10"/>
      <name val="Arial"/>
      <family val="2"/>
      <charset val="161"/>
    </font>
    <font>
      <b/>
      <i/>
      <sz val="10"/>
      <name val="Tahoma"/>
      <family val="2"/>
      <charset val="161"/>
    </font>
    <font>
      <sz val="10"/>
      <name val="Arial Greek"/>
      <charset val="161"/>
    </font>
    <font>
      <sz val="10"/>
      <name val="Arial Greek"/>
      <family val="2"/>
      <charset val="161"/>
    </font>
    <font>
      <sz val="11"/>
      <color theme="1"/>
      <name val="Calibri"/>
      <family val="2"/>
      <charset val="204"/>
      <scheme val="minor"/>
    </font>
    <font>
      <u/>
      <sz val="10"/>
      <color indexed="36"/>
      <name val="Arial"/>
      <family val="2"/>
      <charset val="161"/>
    </font>
    <font>
      <u/>
      <sz val="10"/>
      <color indexed="12"/>
      <name val="Arial"/>
      <family val="2"/>
      <charset val="161"/>
    </font>
    <font>
      <i/>
      <sz val="10"/>
      <name val="Tahoma"/>
      <family val="2"/>
      <charset val="161"/>
    </font>
  </fonts>
  <fills count="10">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4" tint="0.39997558519241921"/>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s>
  <borders count="33">
    <border>
      <left/>
      <right/>
      <top/>
      <bottom/>
      <diagonal/>
    </border>
    <border>
      <left style="medium">
        <color indexed="64"/>
      </left>
      <right/>
      <top style="medium">
        <color indexed="64"/>
      </top>
      <bottom style="medium">
        <color indexed="64"/>
      </bottom>
      <diagonal/>
    </border>
    <border>
      <left/>
      <right/>
      <top/>
      <bottom style="thin">
        <color indexed="64"/>
      </bottom>
      <diagonal/>
    </border>
    <border>
      <left/>
      <right/>
      <top/>
      <bottom style="hair">
        <color indexed="44"/>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hair">
        <color indexed="44"/>
      </bottom>
      <diagonal/>
    </border>
    <border>
      <left/>
      <right/>
      <top style="hair">
        <color theme="8"/>
      </top>
      <bottom/>
      <diagonal/>
    </border>
    <border>
      <left style="medium">
        <color indexed="64"/>
      </left>
      <right/>
      <top style="hair">
        <color theme="8"/>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hair">
        <color indexed="44"/>
      </bottom>
      <diagonal/>
    </border>
    <border>
      <left style="medium">
        <color indexed="64"/>
      </left>
      <right style="medium">
        <color indexed="64"/>
      </right>
      <top style="hair">
        <color theme="8"/>
      </top>
      <bottom/>
      <diagonal/>
    </border>
  </borders>
  <cellStyleXfs count="40">
    <xf numFmtId="0" fontId="0" fillId="0" borderId="0"/>
    <xf numFmtId="164" fontId="13" fillId="0" borderId="0" applyFont="0" applyFill="0" applyBorder="0" applyAlignment="0" applyProtection="0"/>
    <xf numFmtId="9" fontId="2" fillId="0" borderId="0" applyFont="0" applyFill="0" applyBorder="0" applyAlignment="0" applyProtection="0"/>
    <xf numFmtId="0" fontId="15" fillId="0" borderId="0"/>
    <xf numFmtId="43" fontId="16" fillId="0" borderId="0" applyFont="0" applyFill="0" applyBorder="0" applyAlignment="0" applyProtection="0"/>
    <xf numFmtId="0" fontId="16" fillId="0" borderId="0"/>
    <xf numFmtId="9" fontId="16"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1"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164" fontId="1" fillId="0" borderId="0" applyFont="0" applyFill="0" applyBorder="0" applyAlignment="0" applyProtection="0"/>
    <xf numFmtId="0" fontId="2" fillId="0" borderId="0"/>
    <xf numFmtId="0" fontId="2" fillId="0" borderId="0"/>
    <xf numFmtId="0" fontId="2" fillId="0" borderId="0"/>
    <xf numFmtId="0" fontId="2" fillId="0" borderId="0"/>
    <xf numFmtId="0" fontId="17"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2"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cellStyleXfs>
  <cellXfs count="192">
    <xf numFmtId="0" fontId="0" fillId="0" borderId="0" xfId="0"/>
    <xf numFmtId="0" fontId="5" fillId="2" borderId="0" xfId="0" applyFont="1" applyFill="1"/>
    <xf numFmtId="0" fontId="3" fillId="2" borderId="0" xfId="0" applyFont="1" applyFill="1" applyAlignment="1">
      <alignment vertical="center"/>
    </xf>
    <xf numFmtId="0" fontId="0" fillId="2" borderId="0" xfId="0" applyFill="1"/>
    <xf numFmtId="0" fontId="11" fillId="2" borderId="0" xfId="0" applyFont="1" applyFill="1"/>
    <xf numFmtId="0" fontId="9" fillId="2" borderId="1" xfId="0" applyFont="1" applyFill="1" applyBorder="1" applyAlignment="1">
      <alignment horizontal="right" vertical="center"/>
    </xf>
    <xf numFmtId="0" fontId="6" fillId="2" borderId="2" xfId="0" applyFont="1" applyFill="1" applyBorder="1" applyAlignment="1">
      <alignment horizontal="center" vertical="center"/>
    </xf>
    <xf numFmtId="0" fontId="7" fillId="2" borderId="0" xfId="0" applyFont="1" applyFill="1"/>
    <xf numFmtId="0" fontId="7" fillId="2" borderId="0" xfId="0" applyFont="1" applyFill="1" applyAlignment="1">
      <alignment horizontal="left" textRotation="90" wrapText="1"/>
    </xf>
    <xf numFmtId="0" fontId="12" fillId="2" borderId="0" xfId="0" applyFont="1" applyFill="1" applyAlignment="1">
      <alignment horizontal="left" textRotation="90"/>
    </xf>
    <xf numFmtId="2" fontId="7" fillId="2" borderId="0" xfId="0" applyNumberFormat="1" applyFont="1" applyFill="1"/>
    <xf numFmtId="9" fontId="5" fillId="2" borderId="0" xfId="2" applyFont="1" applyFill="1" applyBorder="1"/>
    <xf numFmtId="4" fontId="7" fillId="2" borderId="0" xfId="0" applyNumberFormat="1" applyFont="1" applyFill="1" applyAlignment="1">
      <alignment horizontal="right" vertical="center"/>
    </xf>
    <xf numFmtId="10" fontId="8" fillId="2" borderId="0" xfId="2" applyNumberFormat="1" applyFont="1" applyFill="1" applyBorder="1" applyAlignment="1">
      <alignment horizontal="right" vertical="center"/>
    </xf>
    <xf numFmtId="10" fontId="8" fillId="2" borderId="3" xfId="2" applyNumberFormat="1" applyFont="1" applyFill="1" applyBorder="1" applyAlignment="1">
      <alignment horizontal="right" vertical="center"/>
    </xf>
    <xf numFmtId="2" fontId="9" fillId="2" borderId="0" xfId="2" applyNumberFormat="1" applyFont="1" applyFill="1" applyBorder="1" applyAlignment="1">
      <alignment horizontal="right" vertical="center"/>
    </xf>
    <xf numFmtId="2" fontId="9" fillId="2" borderId="4" xfId="2" applyNumberFormat="1" applyFont="1" applyFill="1" applyBorder="1" applyAlignment="1">
      <alignment horizontal="right" vertical="center"/>
    </xf>
    <xf numFmtId="10" fontId="8" fillId="2" borderId="5" xfId="2" applyNumberFormat="1" applyFont="1" applyFill="1" applyBorder="1" applyAlignment="1">
      <alignment horizontal="right" vertical="center"/>
    </xf>
    <xf numFmtId="4" fontId="7" fillId="5" borderId="0" xfId="0" applyNumberFormat="1" applyFont="1" applyFill="1" applyAlignment="1">
      <alignment horizontal="right" vertical="center"/>
    </xf>
    <xf numFmtId="10" fontId="8" fillId="2" borderId="2" xfId="2" applyNumberFormat="1" applyFont="1" applyFill="1" applyBorder="1" applyAlignment="1">
      <alignment horizontal="right" vertical="center"/>
    </xf>
    <xf numFmtId="9" fontId="9" fillId="2" borderId="0" xfId="2" applyFont="1" applyFill="1" applyBorder="1" applyAlignment="1">
      <alignment horizontal="right" vertical="center"/>
    </xf>
    <xf numFmtId="4" fontId="8" fillId="2" borderId="7" xfId="2" applyNumberFormat="1" applyFont="1" applyFill="1" applyBorder="1" applyAlignment="1">
      <alignment horizontal="right" vertical="center"/>
    </xf>
    <xf numFmtId="4" fontId="9" fillId="2" borderId="0" xfId="2" applyNumberFormat="1" applyFont="1" applyFill="1" applyBorder="1" applyAlignment="1">
      <alignment horizontal="right" vertical="center"/>
    </xf>
    <xf numFmtId="4" fontId="7" fillId="2" borderId="8" xfId="0" applyNumberFormat="1" applyFont="1" applyFill="1" applyBorder="1" applyAlignment="1">
      <alignment horizontal="right" vertical="center"/>
    </xf>
    <xf numFmtId="4" fontId="7" fillId="2" borderId="22" xfId="0" applyNumberFormat="1" applyFont="1" applyFill="1" applyBorder="1" applyAlignment="1">
      <alignment horizontal="right" vertical="center"/>
    </xf>
    <xf numFmtId="0" fontId="8" fillId="2" borderId="0" xfId="0" applyFont="1" applyFill="1" applyAlignment="1">
      <alignment horizontal="right" vertical="center"/>
    </xf>
    <xf numFmtId="0" fontId="7" fillId="2" borderId="0" xfId="0" applyFont="1" applyFill="1" applyAlignment="1">
      <alignment horizontal="left" vertical="center"/>
    </xf>
    <xf numFmtId="0" fontId="8" fillId="2" borderId="3" xfId="0" applyFont="1" applyFill="1" applyBorder="1" applyAlignment="1">
      <alignment horizontal="right" vertical="center"/>
    </xf>
    <xf numFmtId="0" fontId="7" fillId="3" borderId="4" xfId="0" applyFont="1" applyFill="1" applyBorder="1" applyAlignment="1">
      <alignment horizontal="right" vertical="center"/>
    </xf>
    <xf numFmtId="0" fontId="7" fillId="3" borderId="0" xfId="0" applyFont="1" applyFill="1" applyAlignment="1">
      <alignment horizontal="right" vertical="center"/>
    </xf>
    <xf numFmtId="0" fontId="7" fillId="3" borderId="5" xfId="0" applyFont="1" applyFill="1" applyBorder="1" applyAlignment="1">
      <alignment horizontal="right" vertical="center"/>
    </xf>
    <xf numFmtId="0" fontId="7" fillId="6" borderId="0" xfId="0" applyFont="1" applyFill="1" applyAlignment="1">
      <alignment horizontal="left" vertical="center"/>
    </xf>
    <xf numFmtId="0" fontId="7" fillId="6" borderId="8" xfId="0" applyFont="1" applyFill="1" applyBorder="1" applyAlignment="1">
      <alignment horizontal="left" vertical="center"/>
    </xf>
    <xf numFmtId="0" fontId="7" fillId="6" borderId="0" xfId="0" applyFont="1" applyFill="1" applyAlignment="1">
      <alignment horizontal="right" vertical="center"/>
    </xf>
    <xf numFmtId="0" fontId="0" fillId="6" borderId="0" xfId="0" applyFill="1"/>
    <xf numFmtId="0" fontId="5" fillId="6" borderId="0" xfId="0" applyFont="1" applyFill="1"/>
    <xf numFmtId="4" fontId="0" fillId="6" borderId="0" xfId="0" applyNumberFormat="1" applyFill="1"/>
    <xf numFmtId="0" fontId="7" fillId="6" borderId="8" xfId="0" applyFont="1" applyFill="1" applyBorder="1" applyAlignment="1">
      <alignment horizontal="right" vertical="center"/>
    </xf>
    <xf numFmtId="0" fontId="7" fillId="6" borderId="6" xfId="0" applyFont="1" applyFill="1" applyBorder="1" applyAlignment="1">
      <alignment horizontal="right" vertical="center"/>
    </xf>
    <xf numFmtId="0" fontId="14" fillId="6" borderId="0" xfId="0" applyFont="1" applyFill="1"/>
    <xf numFmtId="0" fontId="10" fillId="2" borderId="9" xfId="0" applyFont="1" applyFill="1" applyBorder="1" applyAlignment="1">
      <alignment horizontal="left" vertical="center"/>
    </xf>
    <xf numFmtId="0" fontId="10" fillId="2" borderId="4" xfId="0" applyFont="1" applyFill="1" applyBorder="1" applyAlignment="1">
      <alignment horizontal="left" vertical="center"/>
    </xf>
    <xf numFmtId="0" fontId="9" fillId="2" borderId="10" xfId="0" applyFont="1" applyFill="1" applyBorder="1" applyAlignment="1">
      <alignment horizontal="right"/>
    </xf>
    <xf numFmtId="0" fontId="6" fillId="2" borderId="11" xfId="0" applyFont="1" applyFill="1" applyBorder="1" applyAlignment="1">
      <alignment horizontal="center" vertical="center"/>
    </xf>
    <xf numFmtId="0" fontId="7" fillId="4" borderId="12" xfId="0" applyFont="1" applyFill="1" applyBorder="1" applyAlignment="1">
      <alignment horizontal="left" vertical="center"/>
    </xf>
    <xf numFmtId="4" fontId="7" fillId="2" borderId="13" xfId="0" applyNumberFormat="1" applyFont="1" applyFill="1" applyBorder="1" applyAlignment="1">
      <alignment horizontal="right" vertical="center"/>
    </xf>
    <xf numFmtId="0" fontId="8" fillId="2" borderId="12" xfId="0" applyFont="1" applyFill="1" applyBorder="1" applyAlignment="1">
      <alignment horizontal="right" vertical="center"/>
    </xf>
    <xf numFmtId="10" fontId="8" fillId="2" borderId="13" xfId="2" applyNumberFormat="1" applyFont="1" applyFill="1" applyBorder="1" applyAlignment="1">
      <alignment horizontal="right" vertical="center"/>
    </xf>
    <xf numFmtId="0" fontId="8" fillId="2" borderId="14" xfId="0" applyFont="1" applyFill="1" applyBorder="1" applyAlignment="1">
      <alignment horizontal="right" vertical="center"/>
    </xf>
    <xf numFmtId="0" fontId="8" fillId="2" borderId="10" xfId="0" applyFont="1" applyFill="1" applyBorder="1" applyAlignment="1">
      <alignment horizontal="right" vertical="center"/>
    </xf>
    <xf numFmtId="0" fontId="7" fillId="2" borderId="12" xfId="0" applyFont="1" applyFill="1" applyBorder="1" applyAlignment="1">
      <alignment horizontal="right" vertical="center"/>
    </xf>
    <xf numFmtId="0" fontId="7" fillId="5" borderId="12" xfId="0" applyFont="1" applyFill="1" applyBorder="1" applyAlignment="1">
      <alignment horizontal="right" vertical="center"/>
    </xf>
    <xf numFmtId="0" fontId="7" fillId="7" borderId="15" xfId="0" applyFont="1" applyFill="1" applyBorder="1" applyAlignment="1">
      <alignment horizontal="left"/>
    </xf>
    <xf numFmtId="4" fontId="7" fillId="7" borderId="8" xfId="0" applyNumberFormat="1" applyFont="1" applyFill="1" applyBorder="1" applyAlignment="1">
      <alignment horizontal="right" vertical="center"/>
    </xf>
    <xf numFmtId="0" fontId="7" fillId="7" borderId="14" xfId="0" applyFont="1" applyFill="1" applyBorder="1" applyAlignment="1">
      <alignment horizontal="left"/>
    </xf>
    <xf numFmtId="10" fontId="7" fillId="7" borderId="5" xfId="2" applyNumberFormat="1" applyFont="1" applyFill="1" applyBorder="1" applyAlignment="1">
      <alignment horizontal="right" vertical="center"/>
    </xf>
    <xf numFmtId="0" fontId="2" fillId="6" borderId="0" xfId="0" applyFont="1" applyFill="1"/>
    <xf numFmtId="0" fontId="7" fillId="2" borderId="2" xfId="0" applyFont="1" applyFill="1" applyBorder="1" applyAlignment="1">
      <alignment horizontal="center" vertical="center"/>
    </xf>
    <xf numFmtId="0" fontId="7" fillId="6" borderId="2" xfId="0" applyFont="1" applyFill="1" applyBorder="1" applyAlignment="1">
      <alignment horizontal="right"/>
    </xf>
    <xf numFmtId="4" fontId="2" fillId="2" borderId="0" xfId="0" applyNumberFormat="1" applyFont="1" applyFill="1"/>
    <xf numFmtId="10" fontId="5" fillId="2" borderId="0" xfId="2" applyNumberFormat="1" applyFont="1" applyFill="1" applyBorder="1" applyAlignment="1">
      <alignment horizontal="right" vertical="center"/>
    </xf>
    <xf numFmtId="0" fontId="5" fillId="6" borderId="0" xfId="0" applyFont="1" applyFill="1" applyAlignment="1">
      <alignment horizontal="right" vertical="center"/>
    </xf>
    <xf numFmtId="0" fontId="7" fillId="2" borderId="1" xfId="0" applyFont="1" applyFill="1" applyBorder="1" applyAlignment="1">
      <alignment horizontal="right" vertical="center"/>
    </xf>
    <xf numFmtId="2" fontId="7" fillId="2" borderId="7" xfId="2" applyNumberFormat="1" applyFont="1" applyFill="1" applyBorder="1" applyAlignment="1">
      <alignment horizontal="right" vertical="center"/>
    </xf>
    <xf numFmtId="0" fontId="7" fillId="6" borderId="7" xfId="0" applyFont="1" applyFill="1" applyBorder="1" applyAlignment="1">
      <alignment horizontal="right" vertical="center"/>
    </xf>
    <xf numFmtId="10" fontId="5" fillId="2" borderId="2" xfId="2" applyNumberFormat="1" applyFont="1" applyFill="1" applyBorder="1" applyAlignment="1">
      <alignment horizontal="right" vertical="center"/>
    </xf>
    <xf numFmtId="0" fontId="5" fillId="6" borderId="2" xfId="0" applyFont="1" applyFill="1" applyBorder="1" applyAlignment="1">
      <alignment horizontal="right" vertical="center"/>
    </xf>
    <xf numFmtId="0" fontId="7" fillId="2" borderId="9" xfId="0" applyFont="1" applyFill="1" applyBorder="1" applyAlignment="1">
      <alignment horizontal="left" vertical="center"/>
    </xf>
    <xf numFmtId="0" fontId="7" fillId="6" borderId="4" xfId="0" applyFont="1" applyFill="1" applyBorder="1" applyAlignment="1">
      <alignment horizontal="left" vertical="center"/>
    </xf>
    <xf numFmtId="0" fontId="7" fillId="2" borderId="10" xfId="0" applyFont="1" applyFill="1" applyBorder="1" applyAlignment="1">
      <alignment horizontal="right"/>
    </xf>
    <xf numFmtId="0" fontId="5" fillId="2" borderId="12" xfId="0" applyFont="1" applyFill="1" applyBorder="1" applyAlignment="1">
      <alignment horizontal="right" vertical="center"/>
    </xf>
    <xf numFmtId="0" fontId="5" fillId="2" borderId="10" xfId="0" applyFont="1" applyFill="1" applyBorder="1" applyAlignment="1">
      <alignment horizontal="right" vertical="center"/>
    </xf>
    <xf numFmtId="0" fontId="7" fillId="4" borderId="15" xfId="0" applyFont="1" applyFill="1" applyBorder="1" applyAlignment="1">
      <alignment horizontal="left" vertical="center"/>
    </xf>
    <xf numFmtId="0" fontId="7" fillId="2" borderId="15" xfId="0" applyFont="1" applyFill="1" applyBorder="1" applyAlignment="1">
      <alignment horizontal="right" vertical="center"/>
    </xf>
    <xf numFmtId="0" fontId="7" fillId="2" borderId="20" xfId="0" applyFont="1" applyFill="1" applyBorder="1" applyAlignment="1">
      <alignment horizontal="right" vertical="center"/>
    </xf>
    <xf numFmtId="0" fontId="7" fillId="7" borderId="15" xfId="0" applyFont="1" applyFill="1" applyBorder="1" applyAlignment="1">
      <alignment vertical="center"/>
    </xf>
    <xf numFmtId="0" fontId="5" fillId="7" borderId="12" xfId="0" applyFont="1" applyFill="1" applyBorder="1" applyAlignment="1">
      <alignment horizontal="right" vertical="center"/>
    </xf>
    <xf numFmtId="0" fontId="7" fillId="7" borderId="10" xfId="0" applyFont="1" applyFill="1" applyBorder="1" applyAlignment="1">
      <alignment vertical="center"/>
    </xf>
    <xf numFmtId="0" fontId="5" fillId="7" borderId="14" xfId="0" applyFont="1" applyFill="1" applyBorder="1" applyAlignment="1">
      <alignment horizontal="right" vertical="center"/>
    </xf>
    <xf numFmtId="0" fontId="7" fillId="3" borderId="9" xfId="0" applyFont="1" applyFill="1" applyBorder="1" applyAlignment="1">
      <alignment horizontal="right" vertical="center"/>
    </xf>
    <xf numFmtId="0" fontId="7" fillId="3" borderId="12" xfId="0" applyFont="1" applyFill="1" applyBorder="1" applyAlignment="1">
      <alignment horizontal="right" vertical="center"/>
    </xf>
    <xf numFmtId="0" fontId="7" fillId="3" borderId="14" xfId="0" applyFont="1" applyFill="1" applyBorder="1" applyAlignment="1">
      <alignment horizontal="right" vertical="center"/>
    </xf>
    <xf numFmtId="0" fontId="7" fillId="2" borderId="12" xfId="0" applyFont="1" applyFill="1" applyBorder="1" applyAlignment="1">
      <alignment horizontal="left" vertical="center"/>
    </xf>
    <xf numFmtId="0" fontId="8" fillId="2" borderId="21" xfId="0" applyFont="1" applyFill="1" applyBorder="1" applyAlignment="1">
      <alignment horizontal="right" vertical="center"/>
    </xf>
    <xf numFmtId="0" fontId="7" fillId="2" borderId="23" xfId="0" applyFont="1" applyFill="1" applyBorder="1" applyAlignment="1">
      <alignment horizontal="left" vertical="center"/>
    </xf>
    <xf numFmtId="0" fontId="7" fillId="8" borderId="9" xfId="0" applyFont="1" applyFill="1" applyBorder="1" applyAlignment="1">
      <alignment horizontal="right" vertical="center"/>
    </xf>
    <xf numFmtId="2" fontId="7" fillId="8" borderId="4" xfId="2" applyNumberFormat="1" applyFont="1" applyFill="1" applyBorder="1" applyAlignment="1">
      <alignment horizontal="right" vertical="center"/>
    </xf>
    <xf numFmtId="0" fontId="7" fillId="8" borderId="12" xfId="0" applyFont="1" applyFill="1" applyBorder="1" applyAlignment="1">
      <alignment horizontal="right" vertical="center"/>
    </xf>
    <xf numFmtId="10" fontId="5" fillId="8" borderId="0" xfId="2" applyNumberFormat="1" applyFont="1" applyFill="1" applyBorder="1" applyAlignment="1">
      <alignment horizontal="right" vertical="center"/>
    </xf>
    <xf numFmtId="0" fontId="7" fillId="8" borderId="14" xfId="0" applyFont="1" applyFill="1" applyBorder="1" applyAlignment="1">
      <alignment horizontal="right" vertical="center"/>
    </xf>
    <xf numFmtId="10" fontId="5" fillId="8" borderId="5" xfId="2" applyNumberFormat="1" applyFont="1" applyFill="1" applyBorder="1" applyAlignment="1">
      <alignment horizontal="right" vertical="center"/>
    </xf>
    <xf numFmtId="0" fontId="7" fillId="8" borderId="15" xfId="0" applyFont="1" applyFill="1" applyBorder="1" applyAlignment="1">
      <alignment horizontal="left" vertical="center"/>
    </xf>
    <xf numFmtId="4" fontId="7" fillId="8" borderId="8" xfId="0" applyNumberFormat="1" applyFont="1" applyFill="1" applyBorder="1" applyAlignment="1">
      <alignment horizontal="right" vertical="center"/>
    </xf>
    <xf numFmtId="0" fontId="8" fillId="8" borderId="12" xfId="0" applyFont="1" applyFill="1" applyBorder="1" applyAlignment="1">
      <alignment horizontal="right" vertical="center"/>
    </xf>
    <xf numFmtId="10" fontId="8" fillId="8" borderId="0" xfId="2" applyNumberFormat="1" applyFont="1" applyFill="1" applyBorder="1" applyAlignment="1">
      <alignment horizontal="right" vertical="center"/>
    </xf>
    <xf numFmtId="0" fontId="8" fillId="8" borderId="14" xfId="0" applyFont="1" applyFill="1" applyBorder="1" applyAlignment="1">
      <alignment horizontal="right" vertical="center"/>
    </xf>
    <xf numFmtId="10" fontId="8" fillId="8" borderId="5" xfId="2" applyNumberFormat="1" applyFont="1" applyFill="1" applyBorder="1" applyAlignment="1">
      <alignment horizontal="right" vertical="center"/>
    </xf>
    <xf numFmtId="0" fontId="7" fillId="7" borderId="9" xfId="0" applyFont="1" applyFill="1" applyBorder="1" applyAlignment="1">
      <alignment horizontal="left"/>
    </xf>
    <xf numFmtId="4" fontId="7" fillId="7" borderId="4" xfId="0" applyNumberFormat="1" applyFont="1" applyFill="1" applyBorder="1" applyAlignment="1">
      <alignment horizontal="right" vertical="center"/>
    </xf>
    <xf numFmtId="0" fontId="9" fillId="7" borderId="14" xfId="0" applyFont="1" applyFill="1" applyBorder="1" applyAlignment="1">
      <alignment horizontal="left"/>
    </xf>
    <xf numFmtId="0" fontId="9" fillId="8" borderId="9" xfId="0" applyFont="1" applyFill="1" applyBorder="1" applyAlignment="1">
      <alignment horizontal="right" vertical="center"/>
    </xf>
    <xf numFmtId="2" fontId="9" fillId="8" borderId="4" xfId="2" applyNumberFormat="1" applyFont="1" applyFill="1" applyBorder="1" applyAlignment="1">
      <alignment horizontal="right" vertical="center"/>
    </xf>
    <xf numFmtId="0" fontId="9" fillId="8" borderId="12" xfId="0" applyFont="1" applyFill="1" applyBorder="1" applyAlignment="1">
      <alignment horizontal="right" vertical="center"/>
    </xf>
    <xf numFmtId="0" fontId="9" fillId="8" borderId="14" xfId="0" applyFont="1" applyFill="1" applyBorder="1" applyAlignment="1">
      <alignment horizontal="right" vertical="center"/>
    </xf>
    <xf numFmtId="0" fontId="9" fillId="7" borderId="9" xfId="0" applyFont="1" applyFill="1" applyBorder="1" applyAlignment="1">
      <alignment horizontal="left"/>
    </xf>
    <xf numFmtId="0" fontId="9" fillId="7" borderId="14" xfId="0" applyFont="1" applyFill="1" applyBorder="1" applyAlignment="1">
      <alignment horizontal="right"/>
    </xf>
    <xf numFmtId="10" fontId="7" fillId="7" borderId="16" xfId="2" applyNumberFormat="1" applyFont="1" applyFill="1" applyBorder="1" applyAlignment="1">
      <alignment horizontal="right" vertical="center"/>
    </xf>
    <xf numFmtId="0" fontId="9" fillId="7" borderId="12" xfId="0" applyFont="1" applyFill="1" applyBorder="1" applyAlignment="1">
      <alignment horizontal="right"/>
    </xf>
    <xf numFmtId="10" fontId="7" fillId="7" borderId="0" xfId="2" applyNumberFormat="1" applyFont="1" applyFill="1" applyBorder="1" applyAlignment="1">
      <alignment horizontal="right" vertical="center"/>
    </xf>
    <xf numFmtId="0" fontId="9" fillId="2" borderId="12" xfId="0" applyFont="1" applyFill="1" applyBorder="1" applyAlignment="1">
      <alignment horizontal="right"/>
    </xf>
    <xf numFmtId="0" fontId="6" fillId="2" borderId="0" xfId="0" applyFont="1" applyFill="1" applyAlignment="1">
      <alignment horizontal="right" vertical="center"/>
    </xf>
    <xf numFmtId="0" fontId="7" fillId="8" borderId="9" xfId="0" applyFont="1" applyFill="1" applyBorder="1" applyAlignment="1">
      <alignment horizontal="left" vertical="center"/>
    </xf>
    <xf numFmtId="4" fontId="7" fillId="8" borderId="4" xfId="0" applyNumberFormat="1" applyFont="1" applyFill="1" applyBorder="1" applyAlignment="1">
      <alignment horizontal="right" vertical="center"/>
    </xf>
    <xf numFmtId="0" fontId="10" fillId="2" borderId="17" xfId="0" applyFont="1" applyFill="1" applyBorder="1" applyAlignment="1">
      <alignment horizontal="left" vertical="center"/>
    </xf>
    <xf numFmtId="10" fontId="8" fillId="2" borderId="0" xfId="0" applyNumberFormat="1" applyFont="1" applyFill="1" applyAlignment="1">
      <alignment horizontal="right" vertical="center"/>
    </xf>
    <xf numFmtId="0" fontId="7" fillId="2" borderId="6" xfId="0" applyFont="1" applyFill="1" applyBorder="1" applyAlignment="1">
      <alignment horizontal="right" vertical="center"/>
    </xf>
    <xf numFmtId="4" fontId="7" fillId="7" borderId="2" xfId="0" applyNumberFormat="1" applyFont="1" applyFill="1" applyBorder="1" applyAlignment="1">
      <alignment horizontal="right" vertical="center"/>
    </xf>
    <xf numFmtId="10" fontId="5" fillId="7" borderId="0" xfId="2" applyNumberFormat="1" applyFont="1" applyFill="1" applyBorder="1" applyAlignment="1">
      <alignment horizontal="right" vertical="center"/>
    </xf>
    <xf numFmtId="0" fontId="7" fillId="2" borderId="4" xfId="0" applyFont="1" applyFill="1" applyBorder="1" applyAlignment="1">
      <alignment horizontal="left" vertical="center"/>
    </xf>
    <xf numFmtId="10" fontId="8" fillId="9" borderId="0" xfId="2" applyNumberFormat="1" applyFont="1" applyFill="1" applyBorder="1" applyAlignment="1">
      <alignment horizontal="right" vertical="center"/>
    </xf>
    <xf numFmtId="10" fontId="8" fillId="9" borderId="2" xfId="2" applyNumberFormat="1" applyFont="1" applyFill="1" applyBorder="1" applyAlignment="1">
      <alignment horizontal="right" vertical="center"/>
    </xf>
    <xf numFmtId="2" fontId="7" fillId="0" borderId="7" xfId="2" applyNumberFormat="1" applyFont="1" applyFill="1" applyBorder="1" applyAlignment="1">
      <alignment horizontal="right" vertical="center"/>
    </xf>
    <xf numFmtId="4" fontId="7" fillId="6" borderId="0" xfId="0" applyNumberFormat="1" applyFont="1" applyFill="1" applyAlignment="1">
      <alignment horizontal="right" vertical="center"/>
    </xf>
    <xf numFmtId="10" fontId="5" fillId="6" borderId="0" xfId="2" applyNumberFormat="1" applyFont="1" applyFill="1" applyBorder="1" applyAlignment="1">
      <alignment horizontal="right" vertical="center"/>
    </xf>
    <xf numFmtId="2" fontId="0" fillId="6" borderId="0" xfId="0" applyNumberFormat="1" applyFill="1"/>
    <xf numFmtId="164" fontId="0" fillId="6" borderId="0" xfId="1" applyFont="1" applyFill="1"/>
    <xf numFmtId="164" fontId="0" fillId="6" borderId="0" xfId="0" applyNumberFormat="1" applyFill="1"/>
    <xf numFmtId="0" fontId="3" fillId="6" borderId="0" xfId="0" applyFont="1" applyFill="1" applyAlignment="1">
      <alignment vertical="center"/>
    </xf>
    <xf numFmtId="4" fontId="7" fillId="6" borderId="8" xfId="0" applyNumberFormat="1" applyFont="1" applyFill="1" applyBorder="1" applyAlignment="1">
      <alignment horizontal="right" vertical="center"/>
    </xf>
    <xf numFmtId="0" fontId="10" fillId="2" borderId="25" xfId="0" applyFont="1" applyFill="1" applyBorder="1" applyAlignment="1">
      <alignment horizontal="left" vertical="center"/>
    </xf>
    <xf numFmtId="0" fontId="6" fillId="2" borderId="26" xfId="0" applyFont="1" applyFill="1" applyBorder="1" applyAlignment="1">
      <alignment horizontal="center" vertical="center"/>
    </xf>
    <xf numFmtId="4" fontId="7" fillId="2" borderId="27" xfId="0" applyNumberFormat="1" applyFont="1" applyFill="1" applyBorder="1" applyAlignment="1">
      <alignment horizontal="right" vertical="center"/>
    </xf>
    <xf numFmtId="10" fontId="8" fillId="2" borderId="27" xfId="2" applyNumberFormat="1" applyFont="1" applyFill="1" applyBorder="1" applyAlignment="1">
      <alignment horizontal="right" vertical="center"/>
    </xf>
    <xf numFmtId="4" fontId="8" fillId="2" borderId="24" xfId="2" applyNumberFormat="1" applyFont="1" applyFill="1" applyBorder="1" applyAlignment="1">
      <alignment horizontal="right" vertical="center"/>
    </xf>
    <xf numFmtId="10" fontId="8" fillId="2" borderId="26" xfId="2" applyNumberFormat="1" applyFont="1" applyFill="1" applyBorder="1" applyAlignment="1">
      <alignment horizontal="right" vertical="center"/>
    </xf>
    <xf numFmtId="4" fontId="7" fillId="2" borderId="28" xfId="0" applyNumberFormat="1" applyFont="1" applyFill="1" applyBorder="1" applyAlignment="1">
      <alignment horizontal="right" vertical="center"/>
    </xf>
    <xf numFmtId="4" fontId="7" fillId="9" borderId="27" xfId="0" applyNumberFormat="1" applyFont="1" applyFill="1" applyBorder="1" applyAlignment="1">
      <alignment horizontal="right" vertical="center"/>
    </xf>
    <xf numFmtId="10" fontId="8" fillId="9" borderId="27" xfId="2" applyNumberFormat="1" applyFont="1" applyFill="1" applyBorder="1" applyAlignment="1">
      <alignment horizontal="right" vertical="center"/>
    </xf>
    <xf numFmtId="10" fontId="8" fillId="9" borderId="26" xfId="2" applyNumberFormat="1" applyFont="1" applyFill="1" applyBorder="1" applyAlignment="1">
      <alignment horizontal="right" vertical="center"/>
    </xf>
    <xf numFmtId="4" fontId="7" fillId="7" borderId="28" xfId="0" applyNumberFormat="1" applyFont="1" applyFill="1" applyBorder="1" applyAlignment="1">
      <alignment horizontal="right" vertical="center"/>
    </xf>
    <xf numFmtId="10" fontId="7" fillId="7" borderId="29" xfId="2" applyNumberFormat="1" applyFont="1" applyFill="1" applyBorder="1" applyAlignment="1">
      <alignment horizontal="right" vertical="center"/>
    </xf>
    <xf numFmtId="4" fontId="8" fillId="2" borderId="18" xfId="2" applyNumberFormat="1" applyFont="1" applyFill="1" applyBorder="1" applyAlignment="1">
      <alignment horizontal="right" vertical="center"/>
    </xf>
    <xf numFmtId="10" fontId="8" fillId="2" borderId="11" xfId="2" applyNumberFormat="1" applyFont="1" applyFill="1" applyBorder="1" applyAlignment="1">
      <alignment horizontal="right" vertical="center"/>
    </xf>
    <xf numFmtId="4" fontId="7" fillId="2" borderId="19" xfId="0" applyNumberFormat="1" applyFont="1" applyFill="1" applyBorder="1" applyAlignment="1">
      <alignment horizontal="right" vertical="center"/>
    </xf>
    <xf numFmtId="4" fontId="7" fillId="9" borderId="0" xfId="0" applyNumberFormat="1" applyFont="1" applyFill="1" applyAlignment="1">
      <alignment horizontal="right" vertical="center"/>
    </xf>
    <xf numFmtId="4" fontId="7" fillId="9" borderId="13" xfId="0" applyNumberFormat="1" applyFont="1" applyFill="1" applyBorder="1" applyAlignment="1">
      <alignment horizontal="right" vertical="center"/>
    </xf>
    <xf numFmtId="10" fontId="8" fillId="9" borderId="13" xfId="2" applyNumberFormat="1" applyFont="1" applyFill="1" applyBorder="1" applyAlignment="1">
      <alignment horizontal="right" vertical="center"/>
    </xf>
    <xf numFmtId="10" fontId="8" fillId="9" borderId="11" xfId="2" applyNumberFormat="1" applyFont="1" applyFill="1" applyBorder="1" applyAlignment="1">
      <alignment horizontal="right" vertical="center"/>
    </xf>
    <xf numFmtId="4" fontId="7" fillId="7" borderId="19" xfId="0" applyNumberFormat="1" applyFont="1" applyFill="1" applyBorder="1" applyAlignment="1">
      <alignment horizontal="right" vertical="center"/>
    </xf>
    <xf numFmtId="0" fontId="20" fillId="2" borderId="0" xfId="0" applyFont="1" applyFill="1"/>
    <xf numFmtId="0" fontId="7" fillId="6" borderId="2" xfId="0" applyFont="1" applyFill="1" applyBorder="1" applyAlignment="1">
      <alignment horizontal="center" vertical="center"/>
    </xf>
    <xf numFmtId="2" fontId="7" fillId="6" borderId="7" xfId="2" applyNumberFormat="1" applyFont="1" applyFill="1" applyBorder="1" applyAlignment="1">
      <alignment horizontal="right" vertical="center"/>
    </xf>
    <xf numFmtId="10" fontId="5" fillId="6" borderId="2" xfId="2" applyNumberFormat="1" applyFont="1" applyFill="1" applyBorder="1" applyAlignment="1">
      <alignment horizontal="right" vertical="center"/>
    </xf>
    <xf numFmtId="0" fontId="7" fillId="6" borderId="8" xfId="0" applyFont="1" applyFill="1" applyBorder="1" applyAlignment="1">
      <alignment vertical="center"/>
    </xf>
    <xf numFmtId="0" fontId="7" fillId="6" borderId="2" xfId="0" applyFont="1" applyFill="1" applyBorder="1" applyAlignment="1">
      <alignment vertical="center"/>
    </xf>
    <xf numFmtId="0" fontId="5" fillId="6" borderId="5" xfId="0" applyFont="1" applyFill="1" applyBorder="1" applyAlignment="1">
      <alignment horizontal="right" vertical="center"/>
    </xf>
    <xf numFmtId="0" fontId="7" fillId="6" borderId="25" xfId="0" applyFont="1" applyFill="1" applyBorder="1" applyAlignment="1">
      <alignment horizontal="left" vertical="center"/>
    </xf>
    <xf numFmtId="0" fontId="7" fillId="2" borderId="26" xfId="0" applyFont="1" applyFill="1" applyBorder="1" applyAlignment="1">
      <alignment horizontal="center" vertical="center"/>
    </xf>
    <xf numFmtId="4" fontId="7" fillId="6" borderId="27" xfId="0" applyNumberFormat="1" applyFont="1" applyFill="1" applyBorder="1" applyAlignment="1">
      <alignment horizontal="right" vertical="center"/>
    </xf>
    <xf numFmtId="10" fontId="5" fillId="6" borderId="27" xfId="2" applyNumberFormat="1" applyFont="1" applyFill="1" applyBorder="1" applyAlignment="1">
      <alignment horizontal="right" vertical="center"/>
    </xf>
    <xf numFmtId="2" fontId="7" fillId="0" borderId="24" xfId="2" applyNumberFormat="1" applyFont="1" applyFill="1" applyBorder="1" applyAlignment="1">
      <alignment horizontal="right" vertical="center"/>
    </xf>
    <xf numFmtId="10" fontId="5" fillId="2" borderId="27" xfId="2" applyNumberFormat="1" applyFont="1" applyFill="1" applyBorder="1" applyAlignment="1">
      <alignment horizontal="right" vertical="center"/>
    </xf>
    <xf numFmtId="2" fontId="7" fillId="2" borderId="24" xfId="2" applyNumberFormat="1" applyFont="1" applyFill="1" applyBorder="1" applyAlignment="1">
      <alignment horizontal="right" vertical="center"/>
    </xf>
    <xf numFmtId="10" fontId="5" fillId="2" borderId="26" xfId="2" applyNumberFormat="1" applyFont="1" applyFill="1" applyBorder="1" applyAlignment="1">
      <alignment horizontal="right" vertical="center"/>
    </xf>
    <xf numFmtId="4" fontId="7" fillId="5" borderId="27" xfId="0" applyNumberFormat="1" applyFont="1" applyFill="1" applyBorder="1" applyAlignment="1">
      <alignment horizontal="right" vertical="center"/>
    </xf>
    <xf numFmtId="0" fontId="7" fillId="2" borderId="30" xfId="0" applyFont="1" applyFill="1" applyBorder="1" applyAlignment="1">
      <alignment horizontal="right" vertical="center"/>
    </xf>
    <xf numFmtId="10" fontId="5" fillId="7" borderId="27" xfId="2" applyNumberFormat="1" applyFont="1" applyFill="1" applyBorder="1" applyAlignment="1">
      <alignment horizontal="right" vertical="center"/>
    </xf>
    <xf numFmtId="4" fontId="7" fillId="7" borderId="26" xfId="0" applyNumberFormat="1" applyFont="1" applyFill="1" applyBorder="1" applyAlignment="1">
      <alignment horizontal="right" vertical="center"/>
    </xf>
    <xf numFmtId="4" fontId="7" fillId="8" borderId="28" xfId="0" applyNumberFormat="1" applyFont="1" applyFill="1" applyBorder="1" applyAlignment="1">
      <alignment horizontal="right" vertical="center"/>
    </xf>
    <xf numFmtId="10" fontId="8" fillId="8" borderId="27" xfId="2" applyNumberFormat="1" applyFont="1" applyFill="1" applyBorder="1" applyAlignment="1">
      <alignment horizontal="right" vertical="center"/>
    </xf>
    <xf numFmtId="10" fontId="8" fillId="8" borderId="29" xfId="2" applyNumberFormat="1" applyFont="1" applyFill="1" applyBorder="1" applyAlignment="1">
      <alignment horizontal="right" vertical="center"/>
    </xf>
    <xf numFmtId="10" fontId="8" fillId="2" borderId="31" xfId="2" applyNumberFormat="1" applyFont="1" applyFill="1" applyBorder="1" applyAlignment="1">
      <alignment horizontal="right" vertical="center"/>
    </xf>
    <xf numFmtId="4" fontId="7" fillId="2" borderId="32" xfId="0" applyNumberFormat="1" applyFont="1" applyFill="1" applyBorder="1" applyAlignment="1">
      <alignment horizontal="right" vertical="center"/>
    </xf>
    <xf numFmtId="2" fontId="7" fillId="8" borderId="25" xfId="2" applyNumberFormat="1" applyFont="1" applyFill="1" applyBorder="1" applyAlignment="1">
      <alignment horizontal="right" vertical="center"/>
    </xf>
    <xf numFmtId="10" fontId="5" fillId="8" borderId="27" xfId="2" applyNumberFormat="1" applyFont="1" applyFill="1" applyBorder="1" applyAlignment="1">
      <alignment horizontal="right" vertical="center"/>
    </xf>
    <xf numFmtId="10" fontId="5" fillId="8" borderId="29" xfId="2" applyNumberFormat="1" applyFont="1" applyFill="1" applyBorder="1" applyAlignment="1">
      <alignment horizontal="right" vertical="center"/>
    </xf>
    <xf numFmtId="4" fontId="7" fillId="7" borderId="25" xfId="0" applyNumberFormat="1" applyFont="1" applyFill="1" applyBorder="1" applyAlignment="1">
      <alignment horizontal="right" vertical="center"/>
    </xf>
    <xf numFmtId="43" fontId="0" fillId="6" borderId="0" xfId="0" applyNumberFormat="1" applyFill="1"/>
    <xf numFmtId="166" fontId="0" fillId="6" borderId="0" xfId="1" applyNumberFormat="1" applyFont="1" applyFill="1"/>
    <xf numFmtId="166" fontId="0" fillId="6" borderId="0" xfId="0" applyNumberFormat="1" applyFill="1"/>
    <xf numFmtId="0" fontId="6" fillId="2" borderId="27" xfId="0" applyFont="1" applyFill="1" applyBorder="1" applyAlignment="1">
      <alignment horizontal="right" vertical="center"/>
    </xf>
    <xf numFmtId="4" fontId="7" fillId="8" borderId="25" xfId="0" applyNumberFormat="1" applyFont="1" applyFill="1" applyBorder="1" applyAlignment="1">
      <alignment horizontal="right" vertical="center"/>
    </xf>
    <xf numFmtId="4" fontId="9" fillId="2" borderId="27" xfId="2" applyNumberFormat="1" applyFont="1" applyFill="1" applyBorder="1" applyAlignment="1">
      <alignment horizontal="right" vertical="center"/>
    </xf>
    <xf numFmtId="10" fontId="8" fillId="2" borderId="27" xfId="0" applyNumberFormat="1" applyFont="1" applyFill="1" applyBorder="1" applyAlignment="1">
      <alignment horizontal="right" vertical="center"/>
    </xf>
    <xf numFmtId="2" fontId="9" fillId="8" borderId="25" xfId="2" applyNumberFormat="1" applyFont="1" applyFill="1" applyBorder="1" applyAlignment="1">
      <alignment horizontal="right" vertical="center"/>
    </xf>
    <xf numFmtId="2" fontId="9" fillId="2" borderId="27" xfId="2" applyNumberFormat="1" applyFont="1" applyFill="1" applyBorder="1" applyAlignment="1">
      <alignment horizontal="right" vertical="center"/>
    </xf>
    <xf numFmtId="2" fontId="9" fillId="2" borderId="25" xfId="2" applyNumberFormat="1" applyFont="1" applyFill="1" applyBorder="1" applyAlignment="1">
      <alignment horizontal="right" vertical="center"/>
    </xf>
    <xf numFmtId="9" fontId="9" fillId="2" borderId="27" xfId="2" applyFont="1" applyFill="1" applyBorder="1" applyAlignment="1">
      <alignment horizontal="right" vertical="center"/>
    </xf>
    <xf numFmtId="10" fontId="8" fillId="2" borderId="29" xfId="2" applyNumberFormat="1" applyFont="1" applyFill="1" applyBorder="1" applyAlignment="1">
      <alignment horizontal="right" vertical="center"/>
    </xf>
    <xf numFmtId="10" fontId="7" fillId="7" borderId="27" xfId="2" applyNumberFormat="1" applyFont="1" applyFill="1" applyBorder="1" applyAlignment="1">
      <alignment horizontal="right" vertical="center"/>
    </xf>
    <xf numFmtId="0" fontId="20" fillId="6" borderId="0" xfId="0" applyFont="1" applyFill="1" applyAlignment="1">
      <alignment horizontal="left" vertical="center" wrapText="1"/>
    </xf>
    <xf numFmtId="0" fontId="7" fillId="2" borderId="0" xfId="0" applyFont="1" applyFill="1" applyAlignment="1">
      <alignment horizontal="left" textRotation="90" wrapText="1"/>
    </xf>
  </cellXfs>
  <cellStyles count="40">
    <cellStyle name="Comma" xfId="1" builtinId="3"/>
    <cellStyle name="Comma 2" xfId="23" xr:uid="{B4821FAF-940F-441B-85D1-BCFAF88A976B}"/>
    <cellStyle name="Comma 2 2" xfId="31" xr:uid="{92FFA324-1F88-4389-BD3C-740F1D77073C}"/>
    <cellStyle name="Comma 3" xfId="34" xr:uid="{083C43CA-50D6-4D56-A615-4A7F9403ECD4}"/>
    <cellStyle name="Comma 4" xfId="4" xr:uid="{0C8874C9-0B07-4C5B-8609-9C218C7A6AAE}"/>
    <cellStyle name="Normal" xfId="0" builtinId="0"/>
    <cellStyle name="Normal 10" xfId="24" xr:uid="{C848915B-8D57-4A15-B43A-498DF9B79F7B}"/>
    <cellStyle name="Normal 11" xfId="25" xr:uid="{4E1A482F-D754-48D7-9930-925447F4BA41}"/>
    <cellStyle name="Normal 12" xfId="26" xr:uid="{12C26A1D-FC34-4405-9C21-17DD3CAF8CC6}"/>
    <cellStyle name="Normal 13" xfId="13" xr:uid="{522C03C2-8979-436A-8198-09BE78EC9154}"/>
    <cellStyle name="Normal 13 2" xfId="29" xr:uid="{06771470-6AE7-4334-969A-2606BD4886A6}"/>
    <cellStyle name="Normal 14" xfId="12" xr:uid="{54A725B9-35E4-4D01-90A0-435686B08AC1}"/>
    <cellStyle name="Normal 14 2" xfId="28" xr:uid="{40971C23-1567-4BB7-883E-768A88A1E3E0}"/>
    <cellStyle name="Normal 15" xfId="27" xr:uid="{4A4F8A07-0CDC-4EB1-BAB8-F656DB61C134}"/>
    <cellStyle name="Normal 16" xfId="32" xr:uid="{091B3755-B3D7-49AB-844F-829B501D6AD3}"/>
    <cellStyle name="Normal 17" xfId="3" xr:uid="{0F5987C6-37F7-4E76-87DE-73F74B76BEBC}"/>
    <cellStyle name="Normal 2" xfId="5" xr:uid="{4CDD1253-7DA3-4FC4-A307-8AEBFE194E4B}"/>
    <cellStyle name="Normal 2 2" xfId="15" xr:uid="{1E54754E-D586-4F90-AF20-48EA3298DE97}"/>
    <cellStyle name="Normal 2 3" xfId="35" xr:uid="{D2AD136E-BCD8-438A-A488-E02A5F73B7DC}"/>
    <cellStyle name="Normal 3" xfId="9" xr:uid="{0CB4B98F-951A-415D-AA61-AAF11DCCC6B0}"/>
    <cellStyle name="Normal 3 2" xfId="16" xr:uid="{5FD3C40D-A20E-4508-BE2B-3DC0DD4056DF}"/>
    <cellStyle name="Normal 4" xfId="11" xr:uid="{999ADD31-EBFD-40AD-8AB3-BAA3AA6FB2DC}"/>
    <cellStyle name="Normal 4 2" xfId="17" xr:uid="{3C8EC6B0-9323-4EB1-A60E-007A240603BB}"/>
    <cellStyle name="Normal 5" xfId="18" xr:uid="{73A5C8C3-544C-445D-9EB1-E9E03EA25629}"/>
    <cellStyle name="Normal 6" xfId="19" xr:uid="{47233709-8959-4FB6-9E20-29CDB797B714}"/>
    <cellStyle name="Normal 7" xfId="20" xr:uid="{D6E44402-814B-4596-86BB-6781410FAFDD}"/>
    <cellStyle name="Normal 8" xfId="21" xr:uid="{9AB47B88-9231-46A5-8707-5C7933EF8B36}"/>
    <cellStyle name="Normal 9" xfId="22" xr:uid="{C6002338-4439-434A-9F5F-1A8D9E593557}"/>
    <cellStyle name="Percent" xfId="2" builtinId="5"/>
    <cellStyle name="Percent 2" xfId="10" xr:uid="{58531223-A501-4076-B914-4AF4A5755760}"/>
    <cellStyle name="Percent 2 2" xfId="14" xr:uid="{E18E59FD-DF85-4957-A61A-1FD64805A871}"/>
    <cellStyle name="Percent 2 3" xfId="30" xr:uid="{34730C13-A097-431A-AF2D-4816C379B730}"/>
    <cellStyle name="Percent 2 4" xfId="37" xr:uid="{9CCC6D5B-252C-4D3B-B5D7-37C7EDF20701}"/>
    <cellStyle name="Percent 3" xfId="36" xr:uid="{D384374B-11D2-4834-AE09-856485C0CE03}"/>
    <cellStyle name="Percent 4" xfId="33" xr:uid="{F81B2122-1F49-4367-AAD2-2905B4F803D2}"/>
    <cellStyle name="Percent 5" xfId="6" xr:uid="{0FA4F6AA-A3AB-4BE0-A385-6A5CC9012FE7}"/>
    <cellStyle name="Ακολουθούμενος δεσμός" xfId="38" xr:uid="{C5E95A7D-C858-4D33-B618-CADDBFE31461}"/>
    <cellStyle name="Βασικό__BVIC_European_Real_Estate_Cos_Valuations" xfId="7" xr:uid="{9DF70516-D12C-476C-AE11-00F5452062B5}"/>
    <cellStyle name="Δεσμός" xfId="39" xr:uid="{3A636D28-0DB8-44A5-AAD0-8C34F30C845B}"/>
    <cellStyle name="Διαχωριστικό χιλιάδων/υποδιαστολή__BVIC_European_Real_Estate_Cos_Valuations" xfId="8" xr:uid="{001E311D-46BE-4D31-B0A0-F051CFEE1E5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47625</xdr:rowOff>
    </xdr:from>
    <xdr:to>
      <xdr:col>0</xdr:col>
      <xdr:colOff>504825</xdr:colOff>
      <xdr:row>1</xdr:row>
      <xdr:rowOff>47625</xdr:rowOff>
    </xdr:to>
    <xdr:pic>
      <xdr:nvPicPr>
        <xdr:cNvPr id="1169" name="Picture 7" descr="sarantis new logo low resolution">
          <a:extLst>
            <a:ext uri="{FF2B5EF4-FFF2-40B4-BE49-F238E27FC236}">
              <a16:creationId xmlns:a16="http://schemas.microsoft.com/office/drawing/2014/main" id="{311F5A8C-EE0B-41D9-A1E7-9BE168AADC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457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47625</xdr:rowOff>
    </xdr:from>
    <xdr:to>
      <xdr:col>0</xdr:col>
      <xdr:colOff>504825</xdr:colOff>
      <xdr:row>1</xdr:row>
      <xdr:rowOff>104775</xdr:rowOff>
    </xdr:to>
    <xdr:pic>
      <xdr:nvPicPr>
        <xdr:cNvPr id="2193" name="Picture 6" descr="sarantis new logo low resolution">
          <a:extLst>
            <a:ext uri="{FF2B5EF4-FFF2-40B4-BE49-F238E27FC236}">
              <a16:creationId xmlns:a16="http://schemas.microsoft.com/office/drawing/2014/main" id="{703E0E3A-D1AC-472E-AC53-C899BFFC21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457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47625</xdr:rowOff>
    </xdr:from>
    <xdr:to>
      <xdr:col>0</xdr:col>
      <xdr:colOff>504825</xdr:colOff>
      <xdr:row>1</xdr:row>
      <xdr:rowOff>104775</xdr:rowOff>
    </xdr:to>
    <xdr:pic>
      <xdr:nvPicPr>
        <xdr:cNvPr id="3217" name="Picture 4" descr="sarantis new logo low resolution">
          <a:extLst>
            <a:ext uri="{FF2B5EF4-FFF2-40B4-BE49-F238E27FC236}">
              <a16:creationId xmlns:a16="http://schemas.microsoft.com/office/drawing/2014/main" id="{17923D2D-3577-4FED-B7B4-023D5135D1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457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76200</xdr:rowOff>
    </xdr:from>
    <xdr:to>
      <xdr:col>0</xdr:col>
      <xdr:colOff>504825</xdr:colOff>
      <xdr:row>1</xdr:row>
      <xdr:rowOff>123825</xdr:rowOff>
    </xdr:to>
    <xdr:pic>
      <xdr:nvPicPr>
        <xdr:cNvPr id="4241" name="Picture 7" descr="sarantis new logo low resolution">
          <a:extLst>
            <a:ext uri="{FF2B5EF4-FFF2-40B4-BE49-F238E27FC236}">
              <a16:creationId xmlns:a16="http://schemas.microsoft.com/office/drawing/2014/main" id="{BADDB4DF-234D-4906-8FEF-DF77AC0842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76200"/>
          <a:ext cx="4191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grsarantis-my.sharepoint.com/personal/mas02_sarantis_gr/Documents/MY%20DOCS/IR/Financial/2022/12M%2022/SARANTIS%20DATA_EP_12M%2022.xlsx" TargetMode="External"/><Relationship Id="rId1" Type="http://schemas.openxmlformats.org/officeDocument/2006/relationships/externalLinkPath" Target="/personal/mas02_sarantis_gr/Documents/MY%20DOCS/IR/Financial/2022/12M%2022/SARANTIS%20DATA_EP_12M%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ATIOS"/>
      <sheetName val="BS &amp; PL"/>
      <sheetName val="Estee Lauder since 2001"/>
      <sheetName val="Depreciation"/>
      <sheetName val="Cashflow"/>
      <sheetName val="Activity Turnover"/>
      <sheetName val="Q Activity Turnover"/>
      <sheetName val="Activity EBIT"/>
      <sheetName val="Q Activity EBIT"/>
      <sheetName val="Country Turnover"/>
      <sheetName val="Q Country Turnover"/>
      <sheetName val="Country EBIT"/>
      <sheetName val="Q Country EBIT"/>
      <sheetName val="LC_Country Turnover"/>
    </sheetNames>
    <sheetDataSet>
      <sheetData sheetId="0"/>
      <sheetData sheetId="1"/>
      <sheetData sheetId="2"/>
      <sheetData sheetId="3"/>
      <sheetData sheetId="4"/>
      <sheetData sheetId="5"/>
      <sheetData sheetId="6"/>
      <sheetData sheetId="7"/>
      <sheetData sheetId="8"/>
      <sheetData sheetId="9">
        <row r="7">
          <cell r="EG7">
            <v>148.24178351</v>
          </cell>
        </row>
        <row r="18">
          <cell r="EG18">
            <v>74.281218436979202</v>
          </cell>
        </row>
        <row r="23">
          <cell r="EG23">
            <v>32.9839610171516</v>
          </cell>
        </row>
        <row r="28">
          <cell r="EG28">
            <v>69.0042495836949</v>
          </cell>
        </row>
        <row r="37">
          <cell r="EG37">
            <v>16.552687353837101</v>
          </cell>
        </row>
        <row r="44">
          <cell r="EG44">
            <v>24.840297975681398</v>
          </cell>
        </row>
        <row r="50">
          <cell r="EG50">
            <v>26.051131616451599</v>
          </cell>
        </row>
        <row r="57">
          <cell r="EG57">
            <v>6.7873585499999898</v>
          </cell>
        </row>
        <row r="64">
          <cell r="EG64">
            <v>4.9023772692817396</v>
          </cell>
        </row>
        <row r="70">
          <cell r="EG70">
            <v>12.672440066727599</v>
          </cell>
        </row>
        <row r="78">
          <cell r="EG78">
            <v>2.1993683599999998</v>
          </cell>
        </row>
        <row r="83">
          <cell r="EG83">
            <v>3.9422898718191202</v>
          </cell>
        </row>
        <row r="86">
          <cell r="EG86">
            <v>22.5073251303691</v>
          </cell>
        </row>
        <row r="92">
          <cell r="EG92">
            <v>0.1032160584</v>
          </cell>
        </row>
      </sheetData>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1"/>
  </sheetPr>
  <dimension ref="A1:T79"/>
  <sheetViews>
    <sheetView tabSelected="1" zoomScale="90" zoomScaleNormal="90" workbookViewId="0">
      <selection activeCell="C5" sqref="C5"/>
    </sheetView>
  </sheetViews>
  <sheetFormatPr defaultColWidth="9.140625" defaultRowHeight="12.75" x14ac:dyDescent="0.2"/>
  <cols>
    <col min="1" max="1" width="9.140625" style="1"/>
    <col min="2" max="2" width="36.5703125" style="1" customWidth="1"/>
    <col min="3" max="3" width="20.28515625" style="1" customWidth="1"/>
    <col min="4" max="4" width="17.5703125" style="1" customWidth="1"/>
    <col min="5" max="5" width="2.85546875" style="1" customWidth="1"/>
    <col min="6" max="6" width="14.85546875" style="1" customWidth="1"/>
    <col min="7" max="7" width="23.42578125" style="35" customWidth="1"/>
    <col min="8" max="8" width="30" style="35" customWidth="1"/>
    <col min="9" max="13" width="2.85546875" style="35" customWidth="1"/>
    <col min="14" max="14" width="14.42578125" style="34" customWidth="1"/>
    <col min="15" max="15" width="21.42578125" style="34" customWidth="1"/>
    <col min="16" max="16" width="16.140625" style="34" bestFit="1" customWidth="1"/>
    <col min="17" max="18" width="9.140625" style="34"/>
    <col min="19" max="19" width="10.5703125" style="34" customWidth="1"/>
    <col min="20" max="20" width="11.5703125" style="34" customWidth="1"/>
    <col min="21" max="16384" width="9.140625" style="1"/>
  </cols>
  <sheetData>
    <row r="1" spans="1:13" ht="18" thickBot="1" x14ac:dyDescent="0.25">
      <c r="B1" s="2"/>
      <c r="C1" s="2"/>
      <c r="D1" s="2"/>
      <c r="E1" s="2"/>
      <c r="F1" s="2"/>
      <c r="G1" s="127"/>
      <c r="H1" s="127"/>
      <c r="I1" s="127"/>
      <c r="J1" s="127"/>
      <c r="K1" s="127"/>
      <c r="L1" s="127"/>
      <c r="M1" s="127"/>
    </row>
    <row r="2" spans="1:13" ht="15" x14ac:dyDescent="0.2">
      <c r="B2" s="40" t="s">
        <v>18</v>
      </c>
      <c r="C2" s="41"/>
      <c r="D2" s="113"/>
      <c r="E2" s="41"/>
      <c r="F2" s="129"/>
      <c r="G2" s="34"/>
      <c r="H2" s="34"/>
      <c r="I2" s="34"/>
      <c r="J2" s="34"/>
      <c r="K2" s="34"/>
      <c r="L2" s="34"/>
      <c r="M2" s="34"/>
    </row>
    <row r="3" spans="1:13" ht="14.25" x14ac:dyDescent="0.2">
      <c r="A3"/>
      <c r="B3" s="42" t="s">
        <v>17</v>
      </c>
      <c r="C3" s="6" t="s">
        <v>55</v>
      </c>
      <c r="D3" s="43" t="s">
        <v>56</v>
      </c>
      <c r="E3" s="6"/>
      <c r="F3" s="130" t="s">
        <v>48</v>
      </c>
      <c r="G3" s="34"/>
      <c r="H3" s="34"/>
      <c r="I3" s="34"/>
      <c r="J3" s="34"/>
      <c r="K3" s="34"/>
      <c r="L3" s="34"/>
      <c r="M3" s="34"/>
    </row>
    <row r="4" spans="1:13" x14ac:dyDescent="0.2">
      <c r="B4" s="44" t="s">
        <v>52</v>
      </c>
      <c r="C4" s="12">
        <v>193.75189852062601</v>
      </c>
      <c r="D4" s="45">
        <v>176.26591828516999</v>
      </c>
      <c r="E4" s="12"/>
      <c r="F4" s="131">
        <v>176.31368167999119</v>
      </c>
      <c r="G4" s="34"/>
      <c r="H4" s="34"/>
      <c r="I4" s="34"/>
      <c r="J4" s="34"/>
      <c r="K4" s="34"/>
      <c r="L4" s="34"/>
      <c r="M4" s="34"/>
    </row>
    <row r="5" spans="1:13" x14ac:dyDescent="0.2">
      <c r="B5" s="46" t="s">
        <v>5</v>
      </c>
      <c r="C5" s="13">
        <f>(C4-D4)/D4</f>
        <v>9.9202275774982848E-2</v>
      </c>
      <c r="D5" s="47"/>
      <c r="E5" s="13"/>
      <c r="F5" s="132"/>
      <c r="G5" s="34"/>
      <c r="H5" s="34"/>
      <c r="I5" s="34"/>
      <c r="J5" s="34"/>
      <c r="K5" s="34"/>
      <c r="L5" s="34"/>
      <c r="M5" s="34"/>
    </row>
    <row r="6" spans="1:13" ht="13.5" thickBot="1" x14ac:dyDescent="0.25">
      <c r="B6" s="46" t="s">
        <v>6</v>
      </c>
      <c r="C6" s="13">
        <f>C4/C37</f>
        <v>0.43532933477806779</v>
      </c>
      <c r="D6" s="47">
        <f>D4/D37</f>
        <v>0.43387484440764496</v>
      </c>
      <c r="E6" s="13"/>
      <c r="F6" s="132">
        <f>F4/F37</f>
        <v>0.43193071811792594</v>
      </c>
      <c r="G6" s="34"/>
      <c r="H6" s="34"/>
      <c r="I6" s="34"/>
      <c r="J6" s="34"/>
      <c r="K6" s="34"/>
      <c r="L6" s="34"/>
      <c r="M6" s="34"/>
    </row>
    <row r="7" spans="1:13" ht="13.5" thickBot="1" x14ac:dyDescent="0.25">
      <c r="B7" s="5" t="s">
        <v>13</v>
      </c>
      <c r="C7" s="21">
        <v>124.660810451271</v>
      </c>
      <c r="D7" s="141">
        <v>110.088393761346</v>
      </c>
      <c r="E7" s="21"/>
      <c r="F7" s="133">
        <v>110.136157156167</v>
      </c>
      <c r="G7" s="34"/>
      <c r="H7" s="34"/>
      <c r="I7" s="34"/>
      <c r="J7" s="34"/>
      <c r="K7" s="34"/>
      <c r="L7" s="34"/>
      <c r="M7" s="34"/>
    </row>
    <row r="8" spans="1:13" x14ac:dyDescent="0.2">
      <c r="B8" s="46" t="str">
        <f>B5</f>
        <v>y-o-y growth (%)</v>
      </c>
      <c r="C8" s="13">
        <f>(C7-D7)/D7</f>
        <v>0.1323701454080225</v>
      </c>
      <c r="D8" s="47"/>
      <c r="E8" s="13"/>
      <c r="F8" s="132"/>
      <c r="G8" s="34"/>
      <c r="H8" s="34"/>
      <c r="I8" s="34"/>
      <c r="J8" s="34"/>
      <c r="K8" s="34"/>
      <c r="L8" s="34"/>
      <c r="M8" s="34"/>
    </row>
    <row r="9" spans="1:13" ht="13.5" thickBot="1" x14ac:dyDescent="0.25">
      <c r="B9" s="48" t="s">
        <v>25</v>
      </c>
      <c r="C9" s="13">
        <f>C7/C4</f>
        <v>0.64340432998647568</v>
      </c>
      <c r="D9" s="47">
        <f>D7/D4</f>
        <v>0.62455859211104348</v>
      </c>
      <c r="E9" s="13"/>
      <c r="F9" s="132">
        <f>F7/F4</f>
        <v>0.62466029922773547</v>
      </c>
      <c r="G9" s="34"/>
      <c r="H9" s="34"/>
      <c r="I9" s="34"/>
      <c r="J9" s="34"/>
      <c r="K9" s="34"/>
      <c r="L9" s="34"/>
      <c r="M9" s="34"/>
    </row>
    <row r="10" spans="1:13" ht="13.5" thickBot="1" x14ac:dyDescent="0.25">
      <c r="B10" s="5" t="s">
        <v>14</v>
      </c>
      <c r="C10" s="21">
        <v>69.091088069354896</v>
      </c>
      <c r="D10" s="141">
        <v>66.177524523824204</v>
      </c>
      <c r="E10" s="21"/>
      <c r="F10" s="133">
        <v>66.177524523824204</v>
      </c>
      <c r="G10" s="34"/>
      <c r="H10" s="34"/>
      <c r="I10" s="34"/>
      <c r="J10" s="34"/>
      <c r="K10" s="34"/>
      <c r="L10" s="34"/>
      <c r="M10" s="34"/>
    </row>
    <row r="11" spans="1:13" x14ac:dyDescent="0.2">
      <c r="B11" s="46" t="str">
        <f>B8</f>
        <v>y-o-y growth (%)</v>
      </c>
      <c r="C11" s="13">
        <f>(C10-D10)/D10</f>
        <v>4.4026481293989721E-2</v>
      </c>
      <c r="D11" s="47"/>
      <c r="E11" s="13"/>
      <c r="F11" s="132"/>
      <c r="G11" s="34"/>
      <c r="H11" s="34"/>
      <c r="I11" s="34"/>
      <c r="J11" s="34"/>
      <c r="K11" s="34"/>
      <c r="L11" s="34"/>
      <c r="M11" s="34"/>
    </row>
    <row r="12" spans="1:13" x14ac:dyDescent="0.2">
      <c r="B12" s="49" t="str">
        <f>B9</f>
        <v>% of SBU</v>
      </c>
      <c r="C12" s="19">
        <f>C10/C4</f>
        <v>0.35659567001352377</v>
      </c>
      <c r="D12" s="142">
        <f>D10/D4</f>
        <v>0.37544140788895775</v>
      </c>
      <c r="E12" s="19"/>
      <c r="F12" s="134">
        <f>F10/F4</f>
        <v>0.37533970077226458</v>
      </c>
      <c r="G12" s="34"/>
      <c r="H12" s="34"/>
      <c r="I12" s="34"/>
      <c r="J12" s="34"/>
      <c r="K12" s="34"/>
      <c r="L12" s="34"/>
      <c r="M12" s="34"/>
    </row>
    <row r="13" spans="1:13" x14ac:dyDescent="0.2">
      <c r="B13" s="44" t="s">
        <v>53</v>
      </c>
      <c r="C13" s="12">
        <v>162.599213437271</v>
      </c>
      <c r="D13" s="45">
        <v>156.99198002843201</v>
      </c>
      <c r="E13" s="12"/>
      <c r="F13" s="131">
        <v>158.88337901680606</v>
      </c>
      <c r="G13" s="34"/>
      <c r="H13" s="34"/>
      <c r="I13" s="34"/>
      <c r="J13" s="34"/>
      <c r="K13" s="34"/>
      <c r="L13" s="34"/>
      <c r="M13" s="34"/>
    </row>
    <row r="14" spans="1:13" x14ac:dyDescent="0.2">
      <c r="B14" s="46" t="s">
        <v>5</v>
      </c>
      <c r="C14" s="13">
        <f>(C13-D13)/D13</f>
        <v>3.5716686978681945E-2</v>
      </c>
      <c r="D14" s="47"/>
      <c r="E14" s="13"/>
      <c r="F14" s="132"/>
      <c r="G14" s="34"/>
      <c r="H14" s="34"/>
      <c r="I14" s="34"/>
      <c r="J14" s="34"/>
      <c r="K14" s="34"/>
      <c r="L14" s="34"/>
      <c r="M14" s="34"/>
    </row>
    <row r="15" spans="1:13" ht="13.5" thickBot="1" x14ac:dyDescent="0.25">
      <c r="B15" s="46" t="s">
        <v>6</v>
      </c>
      <c r="C15" s="13">
        <f>C13/C37</f>
        <v>0.36533426491069376</v>
      </c>
      <c r="D15" s="47">
        <f>D13/D37</f>
        <v>0.38643245143899635</v>
      </c>
      <c r="E15" s="13"/>
      <c r="F15" s="132">
        <f>F13/F37</f>
        <v>0.38923021368409028</v>
      </c>
      <c r="G15" s="34"/>
      <c r="H15" s="34"/>
      <c r="I15" s="34"/>
      <c r="J15" s="34"/>
      <c r="K15" s="34"/>
      <c r="L15" s="34"/>
      <c r="M15" s="34"/>
    </row>
    <row r="16" spans="1:13" ht="13.5" thickBot="1" x14ac:dyDescent="0.25">
      <c r="B16" s="5" t="s">
        <v>13</v>
      </c>
      <c r="C16" s="21">
        <v>157.68552874717099</v>
      </c>
      <c r="D16" s="141">
        <v>153.927420258951</v>
      </c>
      <c r="E16" s="21"/>
      <c r="F16" s="133">
        <v>155.818819247325</v>
      </c>
      <c r="G16" s="34"/>
      <c r="H16" s="34"/>
      <c r="I16" s="34"/>
      <c r="J16" s="34"/>
      <c r="K16" s="34"/>
      <c r="L16" s="34"/>
      <c r="M16" s="34"/>
    </row>
    <row r="17" spans="2:13" x14ac:dyDescent="0.2">
      <c r="B17" s="46" t="str">
        <f>B14</f>
        <v>y-o-y growth (%)</v>
      </c>
      <c r="C17" s="13">
        <f>(C16-D16)/D16</f>
        <v>2.4414808498042451E-2</v>
      </c>
      <c r="D17" s="47"/>
      <c r="E17" s="13"/>
      <c r="F17" s="132"/>
      <c r="G17" s="34"/>
      <c r="H17" s="34"/>
      <c r="I17" s="34"/>
      <c r="J17" s="34"/>
      <c r="K17" s="34"/>
      <c r="L17" s="34"/>
      <c r="M17" s="34"/>
    </row>
    <row r="18" spans="2:13" ht="13.5" thickBot="1" x14ac:dyDescent="0.25">
      <c r="B18" s="48" t="str">
        <f>B12</f>
        <v>% of SBU</v>
      </c>
      <c r="C18" s="13">
        <f>C16/C13</f>
        <v>0.96978039077664013</v>
      </c>
      <c r="D18" s="47">
        <f>D16/D13</f>
        <v>0.98047951386481014</v>
      </c>
      <c r="E18" s="13"/>
      <c r="F18" s="132">
        <f>F16/F13</f>
        <v>0.98071189202769338</v>
      </c>
      <c r="G18" s="34"/>
      <c r="H18" s="34"/>
      <c r="I18" s="34"/>
      <c r="J18" s="34"/>
      <c r="K18" s="34"/>
      <c r="L18" s="34"/>
      <c r="M18" s="34"/>
    </row>
    <row r="19" spans="2:13" ht="13.5" thickBot="1" x14ac:dyDescent="0.25">
      <c r="B19" s="5" t="s">
        <v>14</v>
      </c>
      <c r="C19" s="21">
        <v>4.9136846901003297</v>
      </c>
      <c r="D19" s="141">
        <v>3.0645597694810598</v>
      </c>
      <c r="E19" s="21"/>
      <c r="F19" s="133">
        <v>3.0645597694810598</v>
      </c>
      <c r="G19" s="34"/>
      <c r="H19" s="34"/>
      <c r="I19" s="34"/>
      <c r="J19" s="34"/>
      <c r="K19" s="34"/>
      <c r="L19" s="34"/>
      <c r="M19" s="34"/>
    </row>
    <row r="20" spans="2:13" x14ac:dyDescent="0.2">
      <c r="B20" s="46" t="str">
        <f>B14</f>
        <v>y-o-y growth (%)</v>
      </c>
      <c r="C20" s="13">
        <f>(C19-D19)/D19</f>
        <v>0.60339006569037912</v>
      </c>
      <c r="D20" s="47"/>
      <c r="E20" s="13"/>
      <c r="F20" s="132"/>
      <c r="G20" s="34"/>
      <c r="H20" s="34"/>
      <c r="I20" s="34"/>
      <c r="J20" s="34"/>
      <c r="K20" s="34"/>
      <c r="L20" s="34"/>
      <c r="M20" s="34"/>
    </row>
    <row r="21" spans="2:13" x14ac:dyDescent="0.2">
      <c r="B21" s="49" t="str">
        <f>B18</f>
        <v>% of SBU</v>
      </c>
      <c r="C21" s="19">
        <f>C19/C13</f>
        <v>3.0219609223361806E-2</v>
      </c>
      <c r="D21" s="142">
        <f>D19/D13</f>
        <v>1.9520486135190175E-2</v>
      </c>
      <c r="E21" s="19"/>
      <c r="F21" s="134">
        <f>F19/F13</f>
        <v>1.9288107972306547E-2</v>
      </c>
      <c r="G21" s="34"/>
      <c r="H21" s="34"/>
      <c r="I21" s="34"/>
      <c r="J21" s="34"/>
      <c r="K21" s="34"/>
      <c r="L21" s="34"/>
      <c r="M21" s="34"/>
    </row>
    <row r="22" spans="2:13" x14ac:dyDescent="0.2">
      <c r="B22" s="44" t="s">
        <v>38</v>
      </c>
      <c r="C22" s="12">
        <v>32.9839610171516</v>
      </c>
      <c r="D22" s="45">
        <v>22.498147864010399</v>
      </c>
      <c r="E22" s="12"/>
      <c r="F22" s="131">
        <v>22.498147864010399</v>
      </c>
      <c r="G22" s="34"/>
      <c r="H22" s="34"/>
      <c r="I22" s="34"/>
      <c r="J22" s="34"/>
      <c r="K22" s="34"/>
      <c r="L22" s="34"/>
      <c r="M22" s="34"/>
    </row>
    <row r="23" spans="2:13" x14ac:dyDescent="0.2">
      <c r="B23" s="46" t="s">
        <v>5</v>
      </c>
      <c r="C23" s="13">
        <f>(C22-D22)/D22</f>
        <v>0.46607450606700995</v>
      </c>
      <c r="D23" s="47"/>
      <c r="E23" s="13"/>
      <c r="F23" s="132"/>
      <c r="G23" s="34"/>
      <c r="H23" s="34"/>
      <c r="I23" s="34"/>
      <c r="J23" s="34"/>
      <c r="K23" s="34"/>
      <c r="L23" s="34"/>
      <c r="M23" s="34"/>
    </row>
    <row r="24" spans="2:13" x14ac:dyDescent="0.2">
      <c r="B24" s="46" t="s">
        <v>6</v>
      </c>
      <c r="C24" s="13">
        <f>C22/C37</f>
        <v>7.4109652176717833E-2</v>
      </c>
      <c r="D24" s="47">
        <f>D22/D37</f>
        <v>5.5378716991479622E-2</v>
      </c>
      <c r="E24" s="13"/>
      <c r="F24" s="132">
        <f>F22/F37</f>
        <v>5.5115638619938657E-2</v>
      </c>
      <c r="G24" s="34"/>
      <c r="H24" s="34"/>
      <c r="I24" s="34"/>
      <c r="J24" s="34"/>
      <c r="K24" s="34"/>
      <c r="L24" s="34"/>
      <c r="M24" s="34"/>
    </row>
    <row r="25" spans="2:13" x14ac:dyDescent="0.2">
      <c r="B25" s="44" t="s">
        <v>23</v>
      </c>
      <c r="C25" s="23">
        <v>55.734631825344202</v>
      </c>
      <c r="D25" s="143">
        <v>50.503778647724104</v>
      </c>
      <c r="E25" s="23"/>
      <c r="F25" s="135">
        <v>50.503778647724104</v>
      </c>
      <c r="G25" s="34"/>
      <c r="H25" s="34"/>
      <c r="I25" s="34"/>
      <c r="J25" s="34"/>
      <c r="K25" s="34"/>
      <c r="L25" s="34"/>
      <c r="M25" s="34"/>
    </row>
    <row r="26" spans="2:13" x14ac:dyDescent="0.2">
      <c r="B26" s="46" t="str">
        <f>B20</f>
        <v>y-o-y growth (%)</v>
      </c>
      <c r="C26" s="13">
        <f>(C25-D25)/D25</f>
        <v>0.10357350118506074</v>
      </c>
      <c r="D26" s="47"/>
      <c r="E26" s="13"/>
      <c r="F26" s="132"/>
      <c r="G26" s="34"/>
      <c r="H26" s="34"/>
      <c r="I26" s="34"/>
      <c r="J26" s="34"/>
      <c r="K26" s="34"/>
      <c r="L26" s="34"/>
      <c r="M26" s="34"/>
    </row>
    <row r="27" spans="2:13" x14ac:dyDescent="0.2">
      <c r="B27" s="49" t="str">
        <f>B15</f>
        <v>% of Total Turnover</v>
      </c>
      <c r="C27" s="19">
        <f>C25/C37</f>
        <v>0.12522674813452053</v>
      </c>
      <c r="D27" s="142">
        <f>D25/D37</f>
        <v>0.12431398716187902</v>
      </c>
      <c r="E27" s="19"/>
      <c r="F27" s="134">
        <f>F25/F37</f>
        <v>0.12372342957804508</v>
      </c>
      <c r="G27" s="34"/>
      <c r="H27" s="34"/>
      <c r="I27" s="34"/>
      <c r="J27" s="34"/>
      <c r="K27" s="34"/>
      <c r="L27" s="34"/>
      <c r="M27" s="34"/>
    </row>
    <row r="28" spans="2:13" x14ac:dyDescent="0.2">
      <c r="B28" s="50" t="s">
        <v>32</v>
      </c>
      <c r="C28" s="12">
        <v>10.9443336442275</v>
      </c>
      <c r="D28" s="45">
        <v>10.274433455472799</v>
      </c>
      <c r="E28" s="12"/>
      <c r="F28" s="131">
        <v>10.274433455472799</v>
      </c>
      <c r="G28" s="34"/>
      <c r="H28" s="34"/>
      <c r="I28" s="34"/>
      <c r="J28" s="34"/>
      <c r="K28" s="34"/>
      <c r="L28" s="34"/>
      <c r="M28" s="34"/>
    </row>
    <row r="29" spans="2:13" x14ac:dyDescent="0.2">
      <c r="B29" s="46" t="s">
        <v>5</v>
      </c>
      <c r="C29" s="13">
        <f>(C28-D28)/D28</f>
        <v>6.5200693708115903E-2</v>
      </c>
      <c r="D29" s="47"/>
      <c r="E29" s="13"/>
      <c r="F29" s="132"/>
      <c r="G29" s="34"/>
      <c r="H29" s="34"/>
      <c r="I29" s="34"/>
      <c r="J29" s="34"/>
      <c r="K29" s="34"/>
      <c r="L29" s="34"/>
      <c r="M29" s="34"/>
    </row>
    <row r="30" spans="2:13" x14ac:dyDescent="0.2">
      <c r="B30" s="49" t="str">
        <f>B21</f>
        <v>% of SBU</v>
      </c>
      <c r="C30" s="19">
        <f>C28/C25</f>
        <v>0.19636504783101097</v>
      </c>
      <c r="D30" s="142">
        <f>D28/D25</f>
        <v>0.20343890557455951</v>
      </c>
      <c r="E30" s="19"/>
      <c r="F30" s="134">
        <f>F28/F25</f>
        <v>0.20343890557455951</v>
      </c>
      <c r="G30" s="34"/>
      <c r="H30" s="34"/>
      <c r="I30" s="34"/>
      <c r="J30" s="34"/>
      <c r="K30" s="34"/>
      <c r="L30" s="34"/>
      <c r="M30" s="34"/>
    </row>
    <row r="31" spans="2:13" x14ac:dyDescent="0.2">
      <c r="B31" s="50" t="s">
        <v>27</v>
      </c>
      <c r="C31" s="12">
        <v>44.790298181116697</v>
      </c>
      <c r="D31" s="45">
        <v>40.229345192251301</v>
      </c>
      <c r="E31" s="12"/>
      <c r="F31" s="131">
        <v>40.229345192251301</v>
      </c>
      <c r="G31" s="34"/>
      <c r="H31" s="34"/>
      <c r="I31" s="34"/>
      <c r="J31" s="34"/>
      <c r="K31" s="34"/>
      <c r="L31" s="34"/>
      <c r="M31" s="34"/>
    </row>
    <row r="32" spans="2:13" x14ac:dyDescent="0.2">
      <c r="B32" s="46" t="s">
        <v>5</v>
      </c>
      <c r="C32" s="13">
        <f>(C31-D31)/D31</f>
        <v>0.11337378142918156</v>
      </c>
      <c r="D32" s="47"/>
      <c r="E32" s="13"/>
      <c r="F32" s="132"/>
      <c r="G32" s="34"/>
      <c r="H32" s="34"/>
      <c r="I32" s="34"/>
      <c r="J32" s="34"/>
      <c r="K32" s="34"/>
      <c r="L32" s="34"/>
      <c r="M32" s="34"/>
    </row>
    <row r="33" spans="2:13" x14ac:dyDescent="0.2">
      <c r="B33" s="49" t="str">
        <f>B30</f>
        <v>% of SBU</v>
      </c>
      <c r="C33" s="19">
        <f>C31/C25</f>
        <v>0.80363495216898895</v>
      </c>
      <c r="D33" s="142">
        <f>D31/D25</f>
        <v>0.79656109442544043</v>
      </c>
      <c r="E33" s="19"/>
      <c r="F33" s="134">
        <f>F31/F25</f>
        <v>0.79656109442544043</v>
      </c>
      <c r="G33" s="34"/>
      <c r="H33" s="34"/>
      <c r="I33" s="34"/>
      <c r="J33" s="34"/>
      <c r="K33" s="34"/>
      <c r="L33" s="34"/>
      <c r="M33" s="34"/>
    </row>
    <row r="34" spans="2:13" hidden="1" x14ac:dyDescent="0.2">
      <c r="B34" s="51" t="s">
        <v>28</v>
      </c>
      <c r="C34" s="144"/>
      <c r="D34" s="145"/>
      <c r="E34" s="18"/>
      <c r="F34" s="136"/>
      <c r="G34" s="34"/>
      <c r="H34" s="34"/>
      <c r="I34" s="34"/>
      <c r="J34" s="34"/>
      <c r="K34" s="34"/>
      <c r="L34" s="34"/>
      <c r="M34" s="34"/>
    </row>
    <row r="35" spans="2:13" hidden="1" x14ac:dyDescent="0.2">
      <c r="B35" s="46" t="s">
        <v>5</v>
      </c>
      <c r="C35" s="119"/>
      <c r="D35" s="146"/>
      <c r="E35" s="13"/>
      <c r="F35" s="137"/>
      <c r="G35" s="34"/>
      <c r="H35" s="34"/>
      <c r="I35" s="34"/>
      <c r="J35" s="34"/>
      <c r="K35" s="34"/>
      <c r="L35" s="34"/>
      <c r="M35" s="34"/>
    </row>
    <row r="36" spans="2:13" hidden="1" x14ac:dyDescent="0.2">
      <c r="B36" s="49" t="str">
        <f>B33</f>
        <v>% of SBU</v>
      </c>
      <c r="C36" s="120"/>
      <c r="D36" s="147"/>
      <c r="E36" s="19"/>
      <c r="F36" s="138"/>
      <c r="G36" s="34"/>
      <c r="H36" s="34"/>
      <c r="I36" s="34"/>
      <c r="J36" s="34"/>
      <c r="K36" s="34"/>
      <c r="L36" s="34"/>
      <c r="M36" s="34"/>
    </row>
    <row r="37" spans="2:13" x14ac:dyDescent="0.2">
      <c r="B37" s="52" t="s">
        <v>41</v>
      </c>
      <c r="C37" s="53">
        <f>C4+C13+C25+C22</f>
        <v>445.06970480039286</v>
      </c>
      <c r="D37" s="148">
        <f>D4+D13+D25+D22</f>
        <v>406.25982482533652</v>
      </c>
      <c r="E37" s="53"/>
      <c r="F37" s="139">
        <f>F4+F13+F25+F22</f>
        <v>408.19898720853178</v>
      </c>
      <c r="G37" s="34"/>
      <c r="H37" s="34"/>
      <c r="I37" s="34"/>
      <c r="J37" s="34"/>
      <c r="K37" s="34"/>
      <c r="L37" s="34"/>
      <c r="M37" s="34"/>
    </row>
    <row r="38" spans="2:13" ht="13.5" thickBot="1" x14ac:dyDescent="0.25">
      <c r="B38" s="54" t="s">
        <v>5</v>
      </c>
      <c r="C38" s="55">
        <f>+C37/D37-1</f>
        <v>9.5529701938265488E-2</v>
      </c>
      <c r="D38" s="106"/>
      <c r="E38" s="55"/>
      <c r="F38" s="140"/>
      <c r="G38" s="34"/>
      <c r="H38" s="34"/>
      <c r="I38" s="34"/>
      <c r="J38" s="34"/>
      <c r="K38" s="34"/>
      <c r="L38" s="34"/>
      <c r="M38" s="34"/>
    </row>
    <row r="39" spans="2:13" x14ac:dyDescent="0.2">
      <c r="B39" s="34"/>
      <c r="C39" s="34"/>
      <c r="D39" s="34"/>
      <c r="E39" s="12"/>
      <c r="F39" s="34"/>
      <c r="G39" s="34"/>
      <c r="H39" s="34"/>
      <c r="I39" s="34"/>
      <c r="J39" s="34"/>
      <c r="K39" s="34"/>
      <c r="L39" s="34"/>
      <c r="M39" s="34"/>
    </row>
    <row r="40" spans="2:13" x14ac:dyDescent="0.2">
      <c r="B40" s="190" t="s">
        <v>54</v>
      </c>
      <c r="C40" s="190"/>
      <c r="D40" s="190"/>
      <c r="E40" s="190"/>
      <c r="F40" s="190"/>
      <c r="G40" s="39"/>
      <c r="H40" s="39"/>
    </row>
    <row r="41" spans="2:13" x14ac:dyDescent="0.2">
      <c r="B41" s="190"/>
      <c r="C41" s="190"/>
      <c r="D41" s="190"/>
      <c r="E41" s="190"/>
      <c r="F41" s="190"/>
      <c r="G41" s="39"/>
      <c r="H41" s="39"/>
    </row>
    <row r="42" spans="2:13" x14ac:dyDescent="0.2">
      <c r="B42" s="190"/>
      <c r="C42" s="190"/>
      <c r="D42" s="190"/>
      <c r="E42" s="190"/>
      <c r="F42" s="190"/>
    </row>
    <row r="43" spans="2:13" x14ac:dyDescent="0.2">
      <c r="B43" s="190"/>
      <c r="C43" s="190"/>
      <c r="D43" s="190"/>
      <c r="E43" s="190"/>
      <c r="F43" s="190"/>
    </row>
    <row r="44" spans="2:13" x14ac:dyDescent="0.2">
      <c r="B44" s="149" t="s">
        <v>57</v>
      </c>
    </row>
    <row r="50" spans="5:5" x14ac:dyDescent="0.2">
      <c r="E50" s="12"/>
    </row>
    <row r="51" spans="5:5" x14ac:dyDescent="0.2">
      <c r="E51" s="13"/>
    </row>
    <row r="52" spans="5:5" ht="13.5" thickBot="1" x14ac:dyDescent="0.25">
      <c r="E52" s="13"/>
    </row>
    <row r="53" spans="5:5" ht="13.5" thickBot="1" x14ac:dyDescent="0.25">
      <c r="E53" s="21"/>
    </row>
    <row r="54" spans="5:5" x14ac:dyDescent="0.2">
      <c r="E54" s="13"/>
    </row>
    <row r="55" spans="5:5" ht="13.5" thickBot="1" x14ac:dyDescent="0.25">
      <c r="E55" s="13"/>
    </row>
    <row r="56" spans="5:5" ht="13.5" thickBot="1" x14ac:dyDescent="0.25">
      <c r="E56" s="21"/>
    </row>
    <row r="57" spans="5:5" x14ac:dyDescent="0.2">
      <c r="E57" s="13"/>
    </row>
    <row r="58" spans="5:5" x14ac:dyDescent="0.2">
      <c r="E58" s="19"/>
    </row>
    <row r="59" spans="5:5" x14ac:dyDescent="0.2">
      <c r="E59" s="12"/>
    </row>
    <row r="60" spans="5:5" x14ac:dyDescent="0.2">
      <c r="E60" s="13"/>
    </row>
    <row r="61" spans="5:5" ht="13.5" thickBot="1" x14ac:dyDescent="0.25">
      <c r="E61" s="13"/>
    </row>
    <row r="62" spans="5:5" ht="13.5" thickBot="1" x14ac:dyDescent="0.25">
      <c r="E62" s="21"/>
    </row>
    <row r="63" spans="5:5" x14ac:dyDescent="0.2">
      <c r="E63" s="13"/>
    </row>
    <row r="64" spans="5:5" ht="13.5" thickBot="1" x14ac:dyDescent="0.25">
      <c r="E64" s="13"/>
    </row>
    <row r="65" spans="5:5" ht="13.5" thickBot="1" x14ac:dyDescent="0.25">
      <c r="E65" s="21"/>
    </row>
    <row r="66" spans="5:5" x14ac:dyDescent="0.2">
      <c r="E66" s="13"/>
    </row>
    <row r="67" spans="5:5" x14ac:dyDescent="0.2">
      <c r="E67" s="19"/>
    </row>
    <row r="68" spans="5:5" x14ac:dyDescent="0.2">
      <c r="E68" s="12"/>
    </row>
    <row r="69" spans="5:5" x14ac:dyDescent="0.2">
      <c r="E69" s="13"/>
    </row>
    <row r="70" spans="5:5" x14ac:dyDescent="0.2">
      <c r="E70" s="13"/>
    </row>
    <row r="71" spans="5:5" x14ac:dyDescent="0.2">
      <c r="E71" s="23"/>
    </row>
    <row r="72" spans="5:5" x14ac:dyDescent="0.2">
      <c r="E72" s="13"/>
    </row>
    <row r="73" spans="5:5" x14ac:dyDescent="0.2">
      <c r="E73" s="19"/>
    </row>
    <row r="74" spans="5:5" x14ac:dyDescent="0.2">
      <c r="E74" s="12"/>
    </row>
    <row r="75" spans="5:5" x14ac:dyDescent="0.2">
      <c r="E75" s="13"/>
    </row>
    <row r="76" spans="5:5" x14ac:dyDescent="0.2">
      <c r="E76" s="19"/>
    </row>
    <row r="77" spans="5:5" x14ac:dyDescent="0.2">
      <c r="E77" s="12"/>
    </row>
    <row r="78" spans="5:5" x14ac:dyDescent="0.2">
      <c r="E78" s="13"/>
    </row>
    <row r="79" spans="5:5" x14ac:dyDescent="0.2">
      <c r="E79" s="19"/>
    </row>
  </sheetData>
  <mergeCells count="1">
    <mergeCell ref="B40:F43"/>
  </mergeCells>
  <phoneticPr fontId="4" type="noConversion"/>
  <pageMargins left="0.75" right="0.75" top="1" bottom="1" header="0.5" footer="0.5"/>
  <pageSetup paperSize="9" scale="55" orientation="landscape" r:id="rId1"/>
  <headerFooter alignWithMargins="0"/>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1"/>
  </sheetPr>
  <dimension ref="A1:AW67"/>
  <sheetViews>
    <sheetView zoomScale="85" zoomScaleNormal="85" workbookViewId="0">
      <selection activeCell="C28" sqref="C28"/>
    </sheetView>
  </sheetViews>
  <sheetFormatPr defaultColWidth="9.140625" defaultRowHeight="12.75" x14ac:dyDescent="0.2"/>
  <cols>
    <col min="1" max="1" width="9.140625" style="1"/>
    <col min="2" max="2" width="34.42578125" style="1" bestFit="1" customWidth="1"/>
    <col min="3" max="3" width="25.85546875" style="1" customWidth="1"/>
    <col min="4" max="4" width="22.7109375" style="1" customWidth="1"/>
    <col min="5" max="5" width="5.5703125" style="35" customWidth="1"/>
    <col min="6" max="6" width="18.7109375" style="35" customWidth="1"/>
    <col min="7" max="7" width="3.28515625" style="35" hidden="1" customWidth="1"/>
    <col min="8" max="8" width="1.7109375" style="35" hidden="1" customWidth="1"/>
    <col min="9" max="9" width="19.140625" style="34" customWidth="1"/>
    <col min="10" max="10" width="3.7109375" style="34" customWidth="1"/>
    <col min="11" max="11" width="22.7109375" style="34" hidden="1" customWidth="1"/>
    <col min="12" max="12" width="23" style="34" customWidth="1"/>
    <col min="13" max="13" width="11.7109375" style="34" customWidth="1"/>
    <col min="14" max="14" width="22.7109375" style="34" customWidth="1"/>
    <col min="15" max="15" width="21.42578125" style="34" customWidth="1"/>
    <col min="16" max="16" width="22.7109375" style="56" customWidth="1"/>
    <col min="17" max="19" width="14.42578125" style="56" customWidth="1"/>
    <col min="20" max="20" width="22.7109375" style="56" customWidth="1"/>
    <col min="21" max="36" width="14.42578125" style="56" customWidth="1"/>
    <col min="37" max="39" width="12.28515625" style="56" bestFit="1" customWidth="1"/>
    <col min="40" max="40" width="10.42578125" style="56" customWidth="1"/>
    <col min="41" max="43" width="12.28515625" style="56" bestFit="1" customWidth="1"/>
    <col min="44" max="47" width="12.28515625" style="56" customWidth="1"/>
    <col min="48" max="48" width="9.140625" style="56"/>
    <col min="49" max="16384" width="9.140625" style="1"/>
  </cols>
  <sheetData>
    <row r="1" spans="2:49" ht="13.5" thickBot="1" x14ac:dyDescent="0.25"/>
    <row r="2" spans="2:49" x14ac:dyDescent="0.2">
      <c r="B2" s="67" t="s">
        <v>19</v>
      </c>
      <c r="C2" s="118"/>
      <c r="D2" s="118"/>
      <c r="E2" s="68"/>
      <c r="F2" s="156"/>
      <c r="G2" s="68"/>
      <c r="H2" s="68"/>
    </row>
    <row r="3" spans="2:49" ht="39.75" customHeight="1" x14ac:dyDescent="0.2">
      <c r="B3" s="69" t="str">
        <f>'Activity Turnover'!B3</f>
        <v>€ mil.</v>
      </c>
      <c r="C3" s="57" t="s">
        <v>55</v>
      </c>
      <c r="D3" s="57" t="s">
        <v>56</v>
      </c>
      <c r="E3" s="150"/>
      <c r="F3" s="157" t="s">
        <v>48</v>
      </c>
      <c r="G3" s="58"/>
      <c r="H3" s="58"/>
    </row>
    <row r="4" spans="2:49" x14ac:dyDescent="0.2">
      <c r="B4" s="44" t="s">
        <v>52</v>
      </c>
      <c r="C4" s="122">
        <v>15.2985680119773</v>
      </c>
      <c r="D4" s="122">
        <v>12.251224245195001</v>
      </c>
      <c r="E4" s="122"/>
      <c r="F4" s="158">
        <v>12.25677776096629</v>
      </c>
      <c r="G4" s="31"/>
      <c r="H4" s="31"/>
      <c r="AV4" s="59"/>
    </row>
    <row r="5" spans="2:49" x14ac:dyDescent="0.2">
      <c r="B5" s="70" t="s">
        <v>5</v>
      </c>
      <c r="C5" s="123">
        <f>(C4-D4)/D4</f>
        <v>0.24873789800864066</v>
      </c>
      <c r="D5" s="123"/>
      <c r="E5" s="123"/>
      <c r="F5" s="159"/>
      <c r="G5" s="61"/>
      <c r="H5" s="61"/>
    </row>
    <row r="6" spans="2:49" x14ac:dyDescent="0.2">
      <c r="B6" s="70" t="s">
        <v>22</v>
      </c>
      <c r="C6" s="123">
        <f>C4/'Activity Turnover'!C4</f>
        <v>7.8959577319180074E-2</v>
      </c>
      <c r="D6" s="123">
        <f>D4/'Activity Turnover'!D4</f>
        <v>6.9504214793097346E-2</v>
      </c>
      <c r="E6" s="123"/>
      <c r="F6" s="159">
        <f>F4/'Activity Turnover'!F4</f>
        <v>6.9516884022717565E-2</v>
      </c>
      <c r="G6" s="61"/>
      <c r="H6" s="61"/>
    </row>
    <row r="7" spans="2:49" ht="13.5" thickBot="1" x14ac:dyDescent="0.25">
      <c r="B7" s="70" t="s">
        <v>8</v>
      </c>
      <c r="C7" s="123">
        <f>C4/C58</f>
        <v>0.47455187645637492</v>
      </c>
      <c r="D7" s="123">
        <f>D4/D58</f>
        <v>0.35014450516996881</v>
      </c>
      <c r="E7" s="123"/>
      <c r="F7" s="159">
        <f>F4/F58</f>
        <v>0.26176164842338751</v>
      </c>
      <c r="G7" s="61"/>
      <c r="H7" s="61"/>
    </row>
    <row r="8" spans="2:49" s="7" customFormat="1" ht="13.5" thickBot="1" x14ac:dyDescent="0.25">
      <c r="B8" s="62" t="s">
        <v>13</v>
      </c>
      <c r="C8" s="121">
        <v>13.021752281089499</v>
      </c>
      <c r="D8" s="121">
        <v>9.8700874973816806</v>
      </c>
      <c r="E8" s="151"/>
      <c r="F8" s="160">
        <v>9.8756410131529897</v>
      </c>
      <c r="G8" s="64"/>
      <c r="H8" s="64"/>
      <c r="I8" s="34"/>
      <c r="J8" s="34"/>
      <c r="K8" s="34"/>
      <c r="L8" s="34"/>
      <c r="M8" s="34"/>
      <c r="N8" s="34"/>
      <c r="O8" s="34"/>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4"/>
      <c r="AW8" s="10"/>
    </row>
    <row r="9" spans="2:49" x14ac:dyDescent="0.2">
      <c r="B9" s="70" t="str">
        <f>B5</f>
        <v>y-o-y growth (%)</v>
      </c>
      <c r="C9" s="60">
        <f>(C8-D8)/D8</f>
        <v>0.31931477654518126</v>
      </c>
      <c r="D9" s="60"/>
      <c r="E9" s="123"/>
      <c r="F9" s="161" t="e">
        <f>(F8-G8)/G8</f>
        <v>#DIV/0!</v>
      </c>
      <c r="G9" s="61"/>
      <c r="H9" s="61"/>
    </row>
    <row r="10" spans="2:49" x14ac:dyDescent="0.2">
      <c r="B10" s="70" t="str">
        <f>B6</f>
        <v>Margin</v>
      </c>
      <c r="C10" s="60">
        <f>C8/'Activity Turnover'!C7</f>
        <v>0.10445746529282839</v>
      </c>
      <c r="D10" s="60">
        <f>D8/'Activity Turnover'!D7</f>
        <v>8.9656022403037772E-2</v>
      </c>
      <c r="E10" s="123"/>
      <c r="F10" s="161">
        <f>F8/'Activity Turnover'!F7</f>
        <v>8.9667564841125466E-2</v>
      </c>
      <c r="G10" s="61"/>
      <c r="H10" s="61"/>
    </row>
    <row r="11" spans="2:49" ht="13.5" thickBot="1" x14ac:dyDescent="0.25">
      <c r="B11" s="70" t="str">
        <f>B7</f>
        <v>% of Total EBIT</v>
      </c>
      <c r="C11" s="60">
        <f>C8/C58</f>
        <v>0.40392649657818652</v>
      </c>
      <c r="D11" s="60">
        <f>D8/D58</f>
        <v>0.28209073914473898</v>
      </c>
      <c r="E11" s="123"/>
      <c r="F11" s="161">
        <f>F8/F58</f>
        <v>0.21090894534068308</v>
      </c>
      <c r="G11" s="61"/>
      <c r="H11" s="61"/>
    </row>
    <row r="12" spans="2:49" s="7" customFormat="1" ht="13.5" thickBot="1" x14ac:dyDescent="0.25">
      <c r="B12" s="62" t="s">
        <v>14</v>
      </c>
      <c r="C12" s="63">
        <v>2.2768157308877601</v>
      </c>
      <c r="D12" s="63">
        <v>2.3811367478132999</v>
      </c>
      <c r="E12" s="151"/>
      <c r="F12" s="162">
        <v>2.3811367478132999</v>
      </c>
      <c r="G12" s="64"/>
      <c r="H12" s="64"/>
      <c r="I12" s="34"/>
      <c r="J12" s="34"/>
      <c r="K12" s="34"/>
      <c r="L12" s="34"/>
      <c r="M12" s="34"/>
      <c r="N12" s="34"/>
      <c r="O12" s="34"/>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4"/>
    </row>
    <row r="13" spans="2:49" x14ac:dyDescent="0.2">
      <c r="B13" s="70" t="str">
        <f>B9</f>
        <v>y-o-y growth (%)</v>
      </c>
      <c r="C13" s="60">
        <f>(C12-D12)/D12</f>
        <v>-4.3811434610524662E-2</v>
      </c>
      <c r="D13" s="60"/>
      <c r="E13" s="123"/>
      <c r="F13" s="161"/>
      <c r="G13" s="61"/>
      <c r="H13" s="61"/>
    </row>
    <row r="14" spans="2:49" x14ac:dyDescent="0.2">
      <c r="B14" s="70" t="str">
        <f>B10</f>
        <v>Margin</v>
      </c>
      <c r="C14" s="60">
        <f>C12/'Activity Turnover'!C10</f>
        <v>3.2953826528281778E-2</v>
      </c>
      <c r="D14" s="60">
        <f>D12/'Activity Turnover'!D10</f>
        <v>3.598104892781355E-2</v>
      </c>
      <c r="E14" s="123"/>
      <c r="F14" s="161">
        <f>F12/'Activity Turnover'!F10</f>
        <v>3.598104892781355E-2</v>
      </c>
      <c r="G14" s="61"/>
      <c r="H14" s="61"/>
    </row>
    <row r="15" spans="2:49" x14ac:dyDescent="0.2">
      <c r="B15" s="71" t="str">
        <f>B11</f>
        <v>% of Total EBIT</v>
      </c>
      <c r="C15" s="65">
        <f>+C12/C58</f>
        <v>7.062537987818715E-2</v>
      </c>
      <c r="D15" s="65">
        <f>+D12/D58</f>
        <v>6.8053766025229279E-2</v>
      </c>
      <c r="E15" s="152"/>
      <c r="F15" s="163">
        <f>+F12/F58</f>
        <v>5.0852703082704412E-2</v>
      </c>
      <c r="G15" s="66"/>
      <c r="H15" s="66"/>
    </row>
    <row r="16" spans="2:49" x14ac:dyDescent="0.2">
      <c r="B16" s="44" t="s">
        <v>53</v>
      </c>
      <c r="C16" s="12">
        <v>12.007702958590301</v>
      </c>
      <c r="D16" s="12">
        <v>18.266854690538398</v>
      </c>
      <c r="E16" s="122"/>
      <c r="F16" s="131">
        <v>18.283940815519504</v>
      </c>
      <c r="G16" s="31"/>
      <c r="H16" s="31"/>
    </row>
    <row r="17" spans="1:48" x14ac:dyDescent="0.2">
      <c r="B17" s="70" t="s">
        <v>5</v>
      </c>
      <c r="C17" s="60">
        <f>(C16-D16)/D16</f>
        <v>-0.34265076489550894</v>
      </c>
      <c r="D17" s="60"/>
      <c r="E17" s="123"/>
      <c r="F17" s="161"/>
      <c r="G17" s="61"/>
      <c r="H17" s="61"/>
    </row>
    <row r="18" spans="1:48" x14ac:dyDescent="0.2">
      <c r="B18" s="70" t="str">
        <f>B6</f>
        <v>Margin</v>
      </c>
      <c r="C18" s="60">
        <f>+C16/'Activity Turnover'!C13</f>
        <v>7.3848468911706891E-2</v>
      </c>
      <c r="D18" s="60">
        <f>+D16/'Activity Turnover'!D13</f>
        <v>0.1163553366689826</v>
      </c>
      <c r="E18" s="123"/>
      <c r="F18" s="161">
        <f>+F16/'Activity Turnover'!F13</f>
        <v>0.11507774399476675</v>
      </c>
      <c r="G18" s="61"/>
      <c r="H18" s="61"/>
    </row>
    <row r="19" spans="1:48" ht="13.5" thickBot="1" x14ac:dyDescent="0.25">
      <c r="B19" s="70" t="s">
        <v>8</v>
      </c>
      <c r="C19" s="60">
        <f>+C16/C58</f>
        <v>0.37247132976554348</v>
      </c>
      <c r="D19" s="60">
        <f>+D16/D58</f>
        <v>0.52207344087582541</v>
      </c>
      <c r="E19" s="123"/>
      <c r="F19" s="161">
        <f>+F16/F58</f>
        <v>0.39048064514867437</v>
      </c>
      <c r="G19" s="61"/>
      <c r="H19" s="61"/>
    </row>
    <row r="20" spans="1:48" s="7" customFormat="1" ht="13.5" thickBot="1" x14ac:dyDescent="0.25">
      <c r="B20" s="62" t="s">
        <v>34</v>
      </c>
      <c r="C20" s="63">
        <v>11.591500531437299</v>
      </c>
      <c r="D20" s="63">
        <v>18.083335424607</v>
      </c>
      <c r="E20" s="151"/>
      <c r="F20" s="162">
        <v>18.100421549588098</v>
      </c>
      <c r="G20" s="64"/>
      <c r="H20" s="64"/>
      <c r="I20" s="34"/>
      <c r="J20" s="34"/>
      <c r="K20" s="34"/>
      <c r="L20" s="34"/>
      <c r="M20" s="34"/>
      <c r="N20" s="34"/>
      <c r="O20" s="34"/>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4"/>
    </row>
    <row r="21" spans="1:48" x14ac:dyDescent="0.2">
      <c r="B21" s="70" t="str">
        <f>B9</f>
        <v>y-o-y growth (%)</v>
      </c>
      <c r="C21" s="60">
        <f>(C20-D20)/D20</f>
        <v>-0.35899543644674642</v>
      </c>
      <c r="D21" s="60"/>
      <c r="E21" s="123"/>
      <c r="F21" s="161"/>
      <c r="G21" s="61"/>
      <c r="H21" s="61"/>
    </row>
    <row r="22" spans="1:48" x14ac:dyDescent="0.2">
      <c r="B22" s="70" t="str">
        <f>B18</f>
        <v>Margin</v>
      </c>
      <c r="C22" s="60">
        <f>C20/'Activity Turnover'!C16</f>
        <v>7.3510236630672812E-2</v>
      </c>
      <c r="D22" s="60">
        <f>D20/'Activity Turnover'!D16</f>
        <v>0.11747962380052582</v>
      </c>
      <c r="E22" s="123"/>
      <c r="F22" s="161">
        <f>F20/'Activity Turnover'!F16</f>
        <v>0.11616325702518655</v>
      </c>
      <c r="G22" s="61"/>
      <c r="H22" s="61"/>
    </row>
    <row r="23" spans="1:48" ht="13.5" thickBot="1" x14ac:dyDescent="0.25">
      <c r="B23" s="70" t="str">
        <f>B19</f>
        <v>% of Total EBIT</v>
      </c>
      <c r="C23" s="60">
        <f>C20/C58</f>
        <v>0.35956099445595613</v>
      </c>
      <c r="D23" s="60">
        <f>D20/D58</f>
        <v>0.51682839260369806</v>
      </c>
      <c r="E23" s="123"/>
      <c r="F23" s="161">
        <f>F20/F58</f>
        <v>0.38656131932711624</v>
      </c>
      <c r="G23" s="61"/>
      <c r="H23" s="61"/>
    </row>
    <row r="24" spans="1:48" s="7" customFormat="1" ht="13.5" thickBot="1" x14ac:dyDescent="0.25">
      <c r="B24" s="62" t="s">
        <v>14</v>
      </c>
      <c r="C24" s="63">
        <v>0.41620242715301398</v>
      </c>
      <c r="D24" s="63">
        <v>0.18351926593140699</v>
      </c>
      <c r="E24" s="151"/>
      <c r="F24" s="162">
        <v>0.18351926593140699</v>
      </c>
      <c r="G24" s="64"/>
      <c r="H24" s="64"/>
      <c r="I24" s="34"/>
      <c r="J24" s="34"/>
      <c r="K24" s="34"/>
      <c r="L24" s="34"/>
      <c r="M24" s="34"/>
      <c r="N24" s="34"/>
      <c r="O24" s="34"/>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4"/>
    </row>
    <row r="25" spans="1:48" x14ac:dyDescent="0.2">
      <c r="A25" s="11"/>
      <c r="B25" s="70" t="str">
        <f>B21</f>
        <v>y-o-y growth (%)</v>
      </c>
      <c r="C25" s="60">
        <f>(C24-D24)/D24</f>
        <v>1.2678950084105922</v>
      </c>
      <c r="D25" s="60"/>
      <c r="E25" s="123"/>
      <c r="F25" s="161"/>
      <c r="G25" s="61"/>
      <c r="H25" s="61"/>
    </row>
    <row r="26" spans="1:48" x14ac:dyDescent="0.2">
      <c r="B26" s="70" t="str">
        <f>B22</f>
        <v>Margin</v>
      </c>
      <c r="C26" s="60">
        <f>C24/'Activity Turnover'!C19</f>
        <v>8.4702713625793472E-2</v>
      </c>
      <c r="D26" s="60">
        <f>D24/'Activity Turnover'!D19</f>
        <v>5.9884381358462919E-2</v>
      </c>
      <c r="E26" s="123"/>
      <c r="F26" s="161">
        <f>F24/'Activity Turnover'!F19</f>
        <v>5.9884381358462919E-2</v>
      </c>
      <c r="G26" s="61"/>
      <c r="H26" s="61"/>
    </row>
    <row r="27" spans="1:48" x14ac:dyDescent="0.2">
      <c r="B27" s="71" t="str">
        <f>B23</f>
        <v>% of Total EBIT</v>
      </c>
      <c r="C27" s="65">
        <f>C24/C58</f>
        <v>1.2910335309587767E-2</v>
      </c>
      <c r="D27" s="65">
        <f>D24/D58</f>
        <v>5.2450482721276507E-3</v>
      </c>
      <c r="E27" s="152"/>
      <c r="F27" s="163">
        <f>F24/F58</f>
        <v>3.91932582155817E-3</v>
      </c>
      <c r="G27" s="66"/>
      <c r="H27" s="66"/>
    </row>
    <row r="28" spans="1:48" x14ac:dyDescent="0.2">
      <c r="B28" s="44" t="s">
        <v>38</v>
      </c>
      <c r="C28" s="12">
        <v>1.08928583582155</v>
      </c>
      <c r="D28" s="12">
        <v>1.07341284111317</v>
      </c>
      <c r="E28" s="122"/>
      <c r="F28" s="131">
        <v>1.07341284111317</v>
      </c>
      <c r="G28" s="31"/>
      <c r="H28" s="31"/>
    </row>
    <row r="29" spans="1:48" x14ac:dyDescent="0.2">
      <c r="B29" s="70" t="s">
        <v>5</v>
      </c>
      <c r="C29" s="60">
        <f>(C28-D28)/D28</f>
        <v>1.4787409000919995E-2</v>
      </c>
      <c r="D29" s="60"/>
      <c r="E29" s="123"/>
      <c r="F29" s="161"/>
      <c r="G29" s="61"/>
      <c r="H29" s="61"/>
    </row>
    <row r="30" spans="1:48" x14ac:dyDescent="0.2">
      <c r="B30" s="70" t="str">
        <f>B18</f>
        <v>Margin</v>
      </c>
      <c r="C30" s="60">
        <f>+C28/'Activity Turnover'!C22</f>
        <v>3.3024712685511708E-2</v>
      </c>
      <c r="D30" s="60">
        <f>+D28/'Activity Turnover'!D22</f>
        <v>4.7711164830162571E-2</v>
      </c>
      <c r="E30" s="123"/>
      <c r="F30" s="161">
        <f>+F28/'Activity Turnover'!F22</f>
        <v>4.7711164830162571E-2</v>
      </c>
      <c r="G30" s="61"/>
      <c r="H30" s="61"/>
    </row>
    <row r="31" spans="1:48" x14ac:dyDescent="0.2">
      <c r="B31" s="70" t="s">
        <v>8</v>
      </c>
      <c r="C31" s="60">
        <f>+C28/C58</f>
        <v>3.3788955736364791E-2</v>
      </c>
      <c r="D31" s="60">
        <f>+D28/D58</f>
        <v>3.0678534697630044E-2</v>
      </c>
      <c r="E31" s="123"/>
      <c r="F31" s="161">
        <f>+F28/F58</f>
        <v>2.292432156381561E-2</v>
      </c>
      <c r="G31" s="61"/>
      <c r="H31" s="61"/>
    </row>
    <row r="32" spans="1:48" x14ac:dyDescent="0.2">
      <c r="B32" s="72" t="str">
        <f>'Activity Turnover'!B25</f>
        <v>Other Sales</v>
      </c>
      <c r="C32" s="23">
        <v>3.8423686364863898</v>
      </c>
      <c r="D32" s="23">
        <v>3.3975600697558899</v>
      </c>
      <c r="E32" s="128"/>
      <c r="F32" s="135">
        <v>3.3975600697558899</v>
      </c>
      <c r="G32" s="32"/>
      <c r="H32" s="32"/>
    </row>
    <row r="33" spans="2:8" x14ac:dyDescent="0.2">
      <c r="B33" s="70" t="s">
        <v>5</v>
      </c>
      <c r="C33" s="60">
        <f>(C32-D32)/D32</f>
        <v>0.13092000070581794</v>
      </c>
      <c r="D33" s="60"/>
      <c r="E33" s="123"/>
      <c r="F33" s="161"/>
      <c r="G33" s="61"/>
      <c r="H33" s="61"/>
    </row>
    <row r="34" spans="2:8" x14ac:dyDescent="0.2">
      <c r="B34" s="70" t="str">
        <f>B18</f>
        <v>Margin</v>
      </c>
      <c r="C34" s="60">
        <f>C32/'Activity Turnover'!C25</f>
        <v>6.8940414795009911E-2</v>
      </c>
      <c r="D34" s="60">
        <f>D32/'Activity Turnover'!D25</f>
        <v>6.7273383511651297E-2</v>
      </c>
      <c r="E34" s="123"/>
      <c r="F34" s="161">
        <f>F32/'Activity Turnover'!F25</f>
        <v>6.7273383511651297E-2</v>
      </c>
      <c r="G34" s="61"/>
      <c r="H34" s="61"/>
    </row>
    <row r="35" spans="2:8" x14ac:dyDescent="0.2">
      <c r="B35" s="71" t="s">
        <v>8</v>
      </c>
      <c r="C35" s="65">
        <f>C32/C58</f>
        <v>0.11918783804171675</v>
      </c>
      <c r="D35" s="65">
        <f>D32/D58</f>
        <v>9.7103519256575774E-2</v>
      </c>
      <c r="E35" s="152"/>
      <c r="F35" s="163">
        <f>F32/F58</f>
        <v>7.2559929030374073E-2</v>
      </c>
      <c r="G35" s="66"/>
      <c r="H35" s="66"/>
    </row>
    <row r="36" spans="2:8" x14ac:dyDescent="0.2">
      <c r="B36" s="50" t="s">
        <v>32</v>
      </c>
      <c r="C36" s="12">
        <v>1.8543597547517101</v>
      </c>
      <c r="D36" s="12">
        <v>2.1266873013143899</v>
      </c>
      <c r="E36" s="122"/>
      <c r="F36" s="131">
        <v>2.1266873013143899</v>
      </c>
      <c r="G36" s="33"/>
      <c r="H36" s="33"/>
    </row>
    <row r="37" spans="2:8" x14ac:dyDescent="0.2">
      <c r="B37" s="70" t="s">
        <v>5</v>
      </c>
      <c r="C37" s="60">
        <f>(C36-D36)/D36</f>
        <v>-0.12805246281123178</v>
      </c>
      <c r="D37" s="60"/>
      <c r="E37" s="123"/>
      <c r="F37" s="161"/>
      <c r="G37" s="61"/>
      <c r="H37" s="61"/>
    </row>
    <row r="38" spans="2:8" x14ac:dyDescent="0.2">
      <c r="B38" s="70" t="str">
        <f>B34</f>
        <v>Margin</v>
      </c>
      <c r="C38" s="60">
        <f>C36/'Activity Turnover'!C28</f>
        <v>0.16943560156627507</v>
      </c>
      <c r="D38" s="60">
        <f>D36/'Activity Turnover'!D28</f>
        <v>0.2069882792594841</v>
      </c>
      <c r="E38" s="123"/>
      <c r="F38" s="161">
        <f>F36/'Activity Turnover'!F28</f>
        <v>0.2069882792594841</v>
      </c>
      <c r="G38" s="61"/>
      <c r="H38" s="61"/>
    </row>
    <row r="39" spans="2:8" x14ac:dyDescent="0.2">
      <c r="B39" s="71" t="s">
        <v>8</v>
      </c>
      <c r="C39" s="65">
        <f>C36/C58</f>
        <v>5.7521063445523803E-2</v>
      </c>
      <c r="D39" s="65">
        <f>D36/D58</f>
        <v>6.0781507045064374E-2</v>
      </c>
      <c r="E39" s="152"/>
      <c r="F39" s="163">
        <f>F36/F58</f>
        <v>4.5418558166730814E-2</v>
      </c>
      <c r="G39" s="66"/>
      <c r="H39" s="66"/>
    </row>
    <row r="40" spans="2:8" x14ac:dyDescent="0.2">
      <c r="B40" s="50" t="s">
        <v>27</v>
      </c>
      <c r="C40" s="12">
        <v>1.9880088817346799</v>
      </c>
      <c r="D40" s="12">
        <v>1.2708727684415</v>
      </c>
      <c r="E40" s="122"/>
      <c r="F40" s="131">
        <v>1.2708727684415</v>
      </c>
      <c r="G40" s="33"/>
      <c r="H40" s="33"/>
    </row>
    <row r="41" spans="2:8" x14ac:dyDescent="0.2">
      <c r="B41" s="70" t="s">
        <v>5</v>
      </c>
      <c r="C41" s="60">
        <f>(C40-D40)/D40</f>
        <v>0.56428631653868877</v>
      </c>
      <c r="D41" s="60"/>
      <c r="E41" s="123"/>
      <c r="F41" s="161"/>
      <c r="G41" s="61"/>
      <c r="H41" s="61"/>
    </row>
    <row r="42" spans="2:8" x14ac:dyDescent="0.2">
      <c r="B42" s="70" t="s">
        <v>22</v>
      </c>
      <c r="C42" s="60">
        <f>C40/'Activity Turnover'!C31</f>
        <v>4.4384810159018136E-2</v>
      </c>
      <c r="D42" s="60">
        <f>D40/'Activity Turnover'!D31</f>
        <v>3.1590689889883831E-2</v>
      </c>
      <c r="E42" s="123"/>
      <c r="F42" s="161">
        <f>F40/'Activity Turnover'!F31</f>
        <v>3.1590689889883831E-2</v>
      </c>
      <c r="G42" s="61"/>
      <c r="H42" s="61"/>
    </row>
    <row r="43" spans="2:8" x14ac:dyDescent="0.2">
      <c r="B43" s="71" t="s">
        <v>29</v>
      </c>
      <c r="C43" s="65">
        <f>C40/C58</f>
        <v>6.166677459619295E-2</v>
      </c>
      <c r="D43" s="65">
        <f>D40/D58</f>
        <v>3.6322012211511399E-2</v>
      </c>
      <c r="E43" s="152"/>
      <c r="F43" s="163">
        <f>F40/F58</f>
        <v>2.7141370863643256E-2</v>
      </c>
      <c r="G43" s="66"/>
      <c r="H43" s="66"/>
    </row>
    <row r="44" spans="2:8" hidden="1" x14ac:dyDescent="0.2">
      <c r="B44" s="51" t="s">
        <v>28</v>
      </c>
      <c r="C44" s="18"/>
      <c r="D44" s="18"/>
      <c r="E44" s="122"/>
      <c r="F44" s="164"/>
      <c r="G44" s="33"/>
      <c r="H44" s="33"/>
    </row>
    <row r="45" spans="2:8" hidden="1" x14ac:dyDescent="0.2">
      <c r="B45" s="70" t="s">
        <v>5</v>
      </c>
      <c r="C45" s="60"/>
      <c r="D45" s="60"/>
      <c r="E45" s="123"/>
      <c r="F45" s="161"/>
      <c r="G45" s="61"/>
      <c r="H45" s="61"/>
    </row>
    <row r="46" spans="2:8" hidden="1" x14ac:dyDescent="0.2">
      <c r="B46" s="70" t="s">
        <v>22</v>
      </c>
      <c r="C46" s="60"/>
      <c r="D46" s="60"/>
      <c r="E46" s="123"/>
      <c r="F46" s="161"/>
      <c r="G46" s="61"/>
      <c r="H46" s="61"/>
    </row>
    <row r="47" spans="2:8" hidden="1" x14ac:dyDescent="0.2">
      <c r="B47" s="71" t="s">
        <v>29</v>
      </c>
      <c r="C47" s="65"/>
      <c r="D47" s="65"/>
      <c r="E47" s="152"/>
      <c r="F47" s="163"/>
      <c r="G47" s="66"/>
      <c r="H47" s="66"/>
    </row>
    <row r="48" spans="2:8" x14ac:dyDescent="0.2">
      <c r="B48" s="44" t="s">
        <v>35</v>
      </c>
      <c r="C48" s="12"/>
      <c r="D48" s="12"/>
      <c r="E48" s="122"/>
      <c r="F48" s="131">
        <v>11.8125008066267</v>
      </c>
      <c r="G48" s="31"/>
      <c r="H48" s="31"/>
    </row>
    <row r="49" spans="2:8" x14ac:dyDescent="0.2">
      <c r="B49" s="70" t="str">
        <f>B45</f>
        <v>y-o-y growth (%)</v>
      </c>
      <c r="C49" s="60"/>
      <c r="D49" s="60"/>
      <c r="E49" s="123"/>
      <c r="F49" s="161"/>
      <c r="G49" s="61"/>
      <c r="H49" s="61"/>
    </row>
    <row r="50" spans="2:8" x14ac:dyDescent="0.2">
      <c r="B50" s="70" t="str">
        <f>B47</f>
        <v>% of EBIT</v>
      </c>
      <c r="C50" s="60"/>
      <c r="D50" s="60">
        <f>D48/D58</f>
        <v>0</v>
      </c>
      <c r="E50" s="123"/>
      <c r="F50" s="161">
        <f>F48/F58</f>
        <v>0.25227345583374844</v>
      </c>
      <c r="G50" s="61"/>
      <c r="H50" s="61"/>
    </row>
    <row r="51" spans="2:8" x14ac:dyDescent="0.2">
      <c r="B51" s="73" t="s">
        <v>30</v>
      </c>
      <c r="C51" s="23"/>
      <c r="D51" s="23"/>
      <c r="E51" s="128"/>
      <c r="F51" s="135"/>
      <c r="G51" s="37"/>
      <c r="H51" s="37"/>
    </row>
    <row r="52" spans="2:8" x14ac:dyDescent="0.2">
      <c r="B52" s="70" t="s">
        <v>5</v>
      </c>
      <c r="C52" s="60"/>
      <c r="D52" s="60"/>
      <c r="E52" s="123"/>
      <c r="F52" s="161"/>
      <c r="G52" s="61"/>
      <c r="H52" s="61"/>
    </row>
    <row r="53" spans="2:8" x14ac:dyDescent="0.2">
      <c r="B53" s="71" t="s">
        <v>29</v>
      </c>
      <c r="C53" s="65"/>
      <c r="D53" s="65">
        <f>D51/D58</f>
        <v>0</v>
      </c>
      <c r="E53" s="152"/>
      <c r="F53" s="163">
        <f>F51/F58</f>
        <v>0</v>
      </c>
      <c r="G53" s="66"/>
      <c r="H53" s="66"/>
    </row>
    <row r="54" spans="2:8" hidden="1" x14ac:dyDescent="0.2">
      <c r="B54" s="73"/>
      <c r="C54" s="23"/>
      <c r="D54" s="23"/>
      <c r="E54" s="128"/>
      <c r="F54" s="135"/>
      <c r="G54" s="37"/>
      <c r="H54" s="37"/>
    </row>
    <row r="55" spans="2:8" hidden="1" x14ac:dyDescent="0.2">
      <c r="B55" s="70"/>
      <c r="C55" s="60"/>
      <c r="D55" s="60"/>
      <c r="E55" s="123"/>
      <c r="F55" s="161"/>
      <c r="G55" s="61"/>
      <c r="H55" s="61"/>
    </row>
    <row r="56" spans="2:8" hidden="1" x14ac:dyDescent="0.2">
      <c r="B56" s="70"/>
      <c r="C56" s="60"/>
      <c r="D56" s="60"/>
      <c r="E56" s="123"/>
      <c r="F56" s="161"/>
      <c r="G56" s="61"/>
      <c r="H56" s="61"/>
    </row>
    <row r="57" spans="2:8" hidden="1" x14ac:dyDescent="0.2">
      <c r="B57" s="74" t="s">
        <v>31</v>
      </c>
      <c r="C57" s="115"/>
      <c r="D57" s="115"/>
      <c r="E57" s="38"/>
      <c r="F57" s="165"/>
      <c r="G57" s="38"/>
      <c r="H57" s="38"/>
    </row>
    <row r="58" spans="2:8" x14ac:dyDescent="0.2">
      <c r="B58" s="75" t="s">
        <v>9</v>
      </c>
      <c r="C58" s="53">
        <f>+C4+C16+C32+C48+C28</f>
        <v>32.237925442875543</v>
      </c>
      <c r="D58" s="53">
        <f>+D4+D16+D32+D48+D28</f>
        <v>34.989051846602457</v>
      </c>
      <c r="E58" s="53"/>
      <c r="F58" s="139">
        <f>+F4+F16+F32+F48+F28</f>
        <v>46.824192293981554</v>
      </c>
      <c r="G58" s="153"/>
      <c r="H58" s="153"/>
    </row>
    <row r="59" spans="2:8" x14ac:dyDescent="0.2">
      <c r="B59" s="76" t="s">
        <v>5</v>
      </c>
      <c r="C59" s="117">
        <f>(C58-D58)/D58</f>
        <v>-7.8628206782747012E-2</v>
      </c>
      <c r="D59" s="117"/>
      <c r="E59" s="117"/>
      <c r="F59" s="166"/>
      <c r="G59" s="61"/>
      <c r="H59" s="61"/>
    </row>
    <row r="60" spans="2:8" hidden="1" x14ac:dyDescent="0.2">
      <c r="B60" s="77" t="s">
        <v>24</v>
      </c>
      <c r="C60" s="116"/>
      <c r="D60" s="116"/>
      <c r="E60" s="116"/>
      <c r="F60" s="167"/>
      <c r="G60" s="154"/>
      <c r="H60" s="154"/>
    </row>
    <row r="61" spans="2:8" ht="13.5" thickBot="1" x14ac:dyDescent="0.25">
      <c r="B61" s="78" t="s">
        <v>22</v>
      </c>
      <c r="C61" s="55">
        <f>+C58/'Activity Turnover'!C37</f>
        <v>7.2433430303538118E-2</v>
      </c>
      <c r="D61" s="55">
        <f>+D58/'Activity Turnover'!D37</f>
        <v>8.6124813994702329E-2</v>
      </c>
      <c r="E61" s="55"/>
      <c r="F61" s="140">
        <f>+F58/'Activity Turnover'!F37</f>
        <v>0.11470923192188381</v>
      </c>
      <c r="G61" s="155"/>
      <c r="H61" s="155"/>
    </row>
    <row r="62" spans="2:8" x14ac:dyDescent="0.2">
      <c r="B62" s="56"/>
      <c r="C62" s="56"/>
      <c r="D62" s="56"/>
      <c r="E62" s="56"/>
      <c r="F62" s="56"/>
      <c r="G62" s="56"/>
      <c r="H62" s="56"/>
    </row>
    <row r="63" spans="2:8" ht="21.75" customHeight="1" x14ac:dyDescent="0.2">
      <c r="B63" s="190" t="s">
        <v>49</v>
      </c>
      <c r="C63" s="190"/>
      <c r="D63" s="190"/>
      <c r="E63" s="190"/>
      <c r="F63" s="190"/>
      <c r="G63" s="39"/>
      <c r="H63" s="39"/>
    </row>
    <row r="64" spans="2:8" x14ac:dyDescent="0.2">
      <c r="B64" s="190"/>
      <c r="C64" s="190"/>
      <c r="D64" s="190"/>
      <c r="E64" s="190"/>
      <c r="F64" s="190"/>
      <c r="G64" s="56"/>
      <c r="H64" s="56"/>
    </row>
    <row r="65" spans="2:8" x14ac:dyDescent="0.2">
      <c r="B65" s="190"/>
      <c r="C65" s="190"/>
      <c r="D65" s="190"/>
      <c r="E65" s="190"/>
      <c r="F65" s="190"/>
      <c r="G65" s="56"/>
      <c r="H65" s="56"/>
    </row>
    <row r="66" spans="2:8" x14ac:dyDescent="0.2">
      <c r="B66" s="56"/>
      <c r="C66" s="56"/>
      <c r="D66" s="56"/>
      <c r="E66" s="56"/>
      <c r="F66" s="56"/>
      <c r="G66" s="56"/>
      <c r="H66" s="56"/>
    </row>
    <row r="67" spans="2:8" x14ac:dyDescent="0.2">
      <c r="B67" s="149" t="s">
        <v>58</v>
      </c>
      <c r="C67" s="56"/>
      <c r="D67" s="56"/>
      <c r="E67" s="56"/>
      <c r="F67" s="56"/>
      <c r="G67" s="56"/>
      <c r="H67" s="56"/>
    </row>
  </sheetData>
  <mergeCells count="1">
    <mergeCell ref="B63:F65"/>
  </mergeCells>
  <phoneticPr fontId="4" type="noConversion"/>
  <pageMargins left="0.75" right="0.75" top="1" bottom="1" header="0.5" footer="0.5"/>
  <pageSetup paperSize="9" scale="49" orientation="landscape" r:id="rId1"/>
  <headerFooter alignWithMargins="0"/>
  <colBreaks count="1" manualBreakCount="1">
    <brk id="32" max="1048575" man="1"/>
  </colBreaks>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2"/>
  </sheetPr>
  <dimension ref="A1:O59"/>
  <sheetViews>
    <sheetView topLeftCell="A6" zoomScale="85" zoomScaleNormal="85" workbookViewId="0">
      <selection activeCell="C41" sqref="C41"/>
    </sheetView>
  </sheetViews>
  <sheetFormatPr defaultColWidth="9.140625" defaultRowHeight="12.75" x14ac:dyDescent="0.2"/>
  <cols>
    <col min="1" max="1" width="9.140625" style="1"/>
    <col min="2" max="2" width="32.85546875" style="1" bestFit="1" customWidth="1"/>
    <col min="3" max="3" width="24.7109375" style="1" customWidth="1"/>
    <col min="4" max="4" width="17" style="1" customWidth="1"/>
    <col min="5" max="5" width="5.140625" style="1" customWidth="1"/>
    <col min="6" max="6" width="17" style="1" customWidth="1"/>
    <col min="7" max="7" width="7.28515625" style="34" customWidth="1"/>
    <col min="8" max="8" width="5.85546875" style="34" customWidth="1"/>
    <col min="9" max="12" width="14.42578125" style="34" customWidth="1"/>
    <col min="13" max="13" width="16" style="34" customWidth="1"/>
    <col min="14" max="14" width="12.42578125" style="34" bestFit="1" customWidth="1"/>
    <col min="15" max="15" width="16.42578125" style="34" customWidth="1"/>
    <col min="16" max="16" width="16" style="34" customWidth="1"/>
    <col min="17" max="19" width="12.42578125" style="34" bestFit="1" customWidth="1"/>
    <col min="20" max="20" width="16" style="34" customWidth="1"/>
    <col min="21" max="41" width="12.42578125" style="34" bestFit="1" customWidth="1"/>
    <col min="42" max="47" width="12.28515625" style="34" customWidth="1"/>
    <col min="48" max="16384" width="9.140625" style="34"/>
  </cols>
  <sheetData>
    <row r="1" spans="1:6" ht="13.5" thickBot="1" x14ac:dyDescent="0.25"/>
    <row r="2" spans="1:6" ht="15" x14ac:dyDescent="0.2">
      <c r="B2" s="40" t="s">
        <v>20</v>
      </c>
      <c r="C2" s="41"/>
      <c r="D2" s="41"/>
      <c r="E2" s="41"/>
      <c r="F2" s="129"/>
    </row>
    <row r="3" spans="1:6" ht="54.75" customHeight="1" x14ac:dyDescent="0.2">
      <c r="B3" s="42" t="str">
        <f>'Activity Turnover'!B3</f>
        <v>€ mil.</v>
      </c>
      <c r="C3" s="6" t="s">
        <v>55</v>
      </c>
      <c r="D3" s="6" t="s">
        <v>56</v>
      </c>
      <c r="E3" s="6"/>
      <c r="F3" s="130" t="s">
        <v>48</v>
      </c>
    </row>
    <row r="4" spans="1:6" x14ac:dyDescent="0.2">
      <c r="B4" s="91" t="s">
        <v>0</v>
      </c>
      <c r="C4" s="92">
        <f>+'[1]Country Turnover'!$EG$7</f>
        <v>148.24178351</v>
      </c>
      <c r="D4" s="92">
        <v>142.78098043166</v>
      </c>
      <c r="E4" s="92"/>
      <c r="F4" s="168">
        <v>142.78098043166</v>
      </c>
    </row>
    <row r="5" spans="1:6" x14ac:dyDescent="0.2">
      <c r="B5" s="93" t="s">
        <v>5</v>
      </c>
      <c r="C5" s="94">
        <f>(C4-D4)/D4</f>
        <v>3.824601191160569E-2</v>
      </c>
      <c r="D5" s="94"/>
      <c r="E5" s="94"/>
      <c r="F5" s="169"/>
    </row>
    <row r="6" spans="1:6" ht="13.5" thickBot="1" x14ac:dyDescent="0.25">
      <c r="A6" s="9"/>
      <c r="B6" s="95" t="s">
        <v>6</v>
      </c>
      <c r="C6" s="96">
        <f>C4/C52</f>
        <v>0.33307543045753712</v>
      </c>
      <c r="D6" s="96">
        <f>D4/D52</f>
        <v>0.35145237531928153</v>
      </c>
      <c r="E6" s="96"/>
      <c r="F6" s="170">
        <f>F4/F52</f>
        <v>0.34978278953621966</v>
      </c>
    </row>
    <row r="7" spans="1:6" ht="12.75" customHeight="1" x14ac:dyDescent="0.2">
      <c r="A7" s="8"/>
      <c r="B7" s="82" t="s">
        <v>1</v>
      </c>
      <c r="C7" s="12">
        <f>+'[1]Country Turnover'!$EG$18</f>
        <v>74.281218436979202</v>
      </c>
      <c r="D7" s="12">
        <v>68.991351423497505</v>
      </c>
      <c r="E7" s="12"/>
      <c r="F7" s="131">
        <v>68.991351423497505</v>
      </c>
    </row>
    <row r="8" spans="1:6" x14ac:dyDescent="0.2">
      <c r="A8" s="9"/>
      <c r="B8" s="46" t="s">
        <v>5</v>
      </c>
      <c r="C8" s="13">
        <f>(C7-D7)/D7</f>
        <v>7.6674349818288107E-2</v>
      </c>
      <c r="D8" s="13"/>
      <c r="E8" s="13"/>
      <c r="F8" s="132"/>
    </row>
    <row r="9" spans="1:6" x14ac:dyDescent="0.2">
      <c r="A9" s="9"/>
      <c r="B9" s="83" t="s">
        <v>6</v>
      </c>
      <c r="C9" s="14">
        <f>C7/C52</f>
        <v>0.16689794348121972</v>
      </c>
      <c r="D9" s="14">
        <f>D7/D52</f>
        <v>0.16982075806574984</v>
      </c>
      <c r="E9" s="14"/>
      <c r="F9" s="171">
        <f>F7/F52</f>
        <v>0.16901401910694272</v>
      </c>
    </row>
    <row r="10" spans="1:6" x14ac:dyDescent="0.2">
      <c r="A10" s="9"/>
      <c r="B10" s="82" t="s">
        <v>40</v>
      </c>
      <c r="C10" s="12">
        <f>+'[1]Country Turnover'!$EG$23</f>
        <v>32.9839610171516</v>
      </c>
      <c r="D10" s="12">
        <v>22.498147864010399</v>
      </c>
      <c r="E10" s="12"/>
      <c r="F10" s="131">
        <v>22.498147864010399</v>
      </c>
    </row>
    <row r="11" spans="1:6" x14ac:dyDescent="0.2">
      <c r="A11" s="9"/>
      <c r="B11" s="46" t="s">
        <v>5</v>
      </c>
      <c r="C11" s="13">
        <f>(C10-D10)/D10</f>
        <v>0.46607450606700995</v>
      </c>
      <c r="D11" s="13"/>
      <c r="E11" s="13"/>
      <c r="F11" s="132"/>
    </row>
    <row r="12" spans="1:6" x14ac:dyDescent="0.2">
      <c r="A12" s="9"/>
      <c r="B12" s="83" t="s">
        <v>6</v>
      </c>
      <c r="C12" s="13">
        <f>C10/C52</f>
        <v>7.410965217671775E-2</v>
      </c>
      <c r="D12" s="13">
        <f>D10/D52</f>
        <v>5.5378716991479525E-2</v>
      </c>
      <c r="E12" s="13"/>
      <c r="F12" s="132">
        <f>F10/F52</f>
        <v>5.5115638619938616E-2</v>
      </c>
    </row>
    <row r="13" spans="1:6" x14ac:dyDescent="0.2">
      <c r="A13" s="9"/>
      <c r="B13" s="82" t="s">
        <v>2</v>
      </c>
      <c r="C13" s="12">
        <f>+'[1]Country Turnover'!$EG$28</f>
        <v>69.0042495836949</v>
      </c>
      <c r="D13" s="12">
        <v>60.778599173960103</v>
      </c>
      <c r="E13" s="12"/>
      <c r="F13" s="131">
        <v>60.778599173960103</v>
      </c>
    </row>
    <row r="14" spans="1:6" x14ac:dyDescent="0.2">
      <c r="A14" s="9"/>
      <c r="B14" s="46" t="s">
        <v>5</v>
      </c>
      <c r="C14" s="13">
        <f>(C13-D13)/D13</f>
        <v>0.13533794002378033</v>
      </c>
      <c r="D14" s="13"/>
      <c r="E14" s="13"/>
      <c r="F14" s="132"/>
    </row>
    <row r="15" spans="1:6" x14ac:dyDescent="0.2">
      <c r="A15" s="9"/>
      <c r="B15" s="83" t="s">
        <v>6</v>
      </c>
      <c r="C15" s="14">
        <f>C13/C52</f>
        <v>0.15504144370968184</v>
      </c>
      <c r="D15" s="14">
        <f>D13/D52</f>
        <v>0.14960524142423032</v>
      </c>
      <c r="E15" s="14"/>
      <c r="F15" s="171">
        <f>F13/F52</f>
        <v>0.14889453692571467</v>
      </c>
    </row>
    <row r="16" spans="1:6" x14ac:dyDescent="0.2">
      <c r="A16" s="9"/>
      <c r="B16" s="82" t="s">
        <v>3</v>
      </c>
      <c r="C16" s="12">
        <f>+'[1]Country Turnover'!$EG$37</f>
        <v>16.552687353837101</v>
      </c>
      <c r="D16" s="12">
        <v>14.208364216423499</v>
      </c>
      <c r="E16" s="12"/>
      <c r="F16" s="131">
        <v>14.208364216423499</v>
      </c>
    </row>
    <row r="17" spans="1:6" x14ac:dyDescent="0.2">
      <c r="A17" s="9"/>
      <c r="B17" s="46" t="s">
        <v>5</v>
      </c>
      <c r="C17" s="13">
        <f>(C16-D16)/D16</f>
        <v>0.16499599121366765</v>
      </c>
      <c r="D17" s="13"/>
      <c r="E17" s="13"/>
      <c r="F17" s="132"/>
    </row>
    <row r="18" spans="1:6" x14ac:dyDescent="0.2">
      <c r="A18" s="9"/>
      <c r="B18" s="83" t="s">
        <v>6</v>
      </c>
      <c r="C18" s="14">
        <f>C16/C52</f>
        <v>3.71912245998876E-2</v>
      </c>
      <c r="D18" s="14">
        <f>D16/D52</f>
        <v>3.4973589186506643E-2</v>
      </c>
      <c r="E18" s="14"/>
      <c r="F18" s="171">
        <f>F16/F52</f>
        <v>3.4807446029171629E-2</v>
      </c>
    </row>
    <row r="19" spans="1:6" x14ac:dyDescent="0.2">
      <c r="A19" s="9"/>
      <c r="B19" s="82" t="s">
        <v>4</v>
      </c>
      <c r="C19" s="12">
        <f>+'[1]Country Turnover'!$EG$44</f>
        <v>24.840297975681398</v>
      </c>
      <c r="D19" s="12">
        <v>20.2866843019494</v>
      </c>
      <c r="E19" s="12"/>
      <c r="F19" s="131">
        <v>20.2866843019494</v>
      </c>
    </row>
    <row r="20" spans="1:6" x14ac:dyDescent="0.2">
      <c r="A20" s="9"/>
      <c r="B20" s="46" t="s">
        <v>5</v>
      </c>
      <c r="C20" s="13">
        <f>(C19-D19)/D19</f>
        <v>0.22446318018043146</v>
      </c>
      <c r="D20" s="13"/>
      <c r="E20" s="13"/>
      <c r="F20" s="132"/>
    </row>
    <row r="21" spans="1:6" x14ac:dyDescent="0.2">
      <c r="A21" s="9"/>
      <c r="B21" s="83" t="s">
        <v>6</v>
      </c>
      <c r="C21" s="14">
        <f>C19/C52</f>
        <v>5.5812151911849121E-2</v>
      </c>
      <c r="D21" s="14">
        <f>D19/D52</f>
        <v>4.9935246023086889E-2</v>
      </c>
      <c r="E21" s="14"/>
      <c r="F21" s="171">
        <f>F19/F52</f>
        <v>4.9698027035000376E-2</v>
      </c>
    </row>
    <row r="22" spans="1:6" x14ac:dyDescent="0.2">
      <c r="A22" s="9"/>
      <c r="B22" s="82" t="s">
        <v>43</v>
      </c>
      <c r="C22" s="12">
        <f>+'[1]Country Turnover'!$EG$50</f>
        <v>26.051131616451599</v>
      </c>
      <c r="D22" s="12">
        <v>23.0996841934492</v>
      </c>
      <c r="E22" s="12"/>
      <c r="F22" s="131">
        <v>23.0996841934492</v>
      </c>
    </row>
    <row r="23" spans="1:6" x14ac:dyDescent="0.2">
      <c r="A23" s="9"/>
      <c r="B23" s="46" t="s">
        <v>5</v>
      </c>
      <c r="C23" s="13">
        <f>(C22-D22)/D22</f>
        <v>0.1277700334898689</v>
      </c>
      <c r="D23" s="13"/>
      <c r="E23" s="13"/>
      <c r="F23" s="132"/>
    </row>
    <row r="24" spans="1:6" x14ac:dyDescent="0.2">
      <c r="A24" s="9"/>
      <c r="B24" s="83" t="s">
        <v>6</v>
      </c>
      <c r="C24" s="14">
        <f>C22/C52</f>
        <v>5.8532700238797683E-2</v>
      </c>
      <c r="D24" s="14">
        <f>D22/D52</f>
        <v>5.6859385993632071E-2</v>
      </c>
      <c r="E24" s="14"/>
      <c r="F24" s="171">
        <f>F22/F52</f>
        <v>5.6589273656498615E-2</v>
      </c>
    </row>
    <row r="25" spans="1:6" x14ac:dyDescent="0.2">
      <c r="A25" s="9"/>
      <c r="B25" s="82" t="s">
        <v>44</v>
      </c>
      <c r="C25" s="12">
        <f>+'[1]Country Turnover'!$EG$57</f>
        <v>6.7873585499999898</v>
      </c>
      <c r="D25" s="12">
        <v>6.0636683600000003</v>
      </c>
      <c r="E25" s="12"/>
      <c r="F25" s="131">
        <v>6.0636683600000003</v>
      </c>
    </row>
    <row r="26" spans="1:6" x14ac:dyDescent="0.2">
      <c r="A26" s="9"/>
      <c r="B26" s="46" t="s">
        <v>5</v>
      </c>
      <c r="C26" s="13">
        <f>(C25-D25)/D25</f>
        <v>0.11934857697263467</v>
      </c>
      <c r="D26" s="13"/>
      <c r="E26" s="13"/>
      <c r="F26" s="132"/>
    </row>
    <row r="27" spans="1:6" x14ac:dyDescent="0.2">
      <c r="A27" s="9"/>
      <c r="B27" s="83" t="s">
        <v>6</v>
      </c>
      <c r="C27" s="14">
        <f>C25/C52</f>
        <v>1.5250102347550282E-2</v>
      </c>
      <c r="D27" s="14">
        <f>D25/D52</f>
        <v>1.49255919228709E-2</v>
      </c>
      <c r="E27" s="14"/>
      <c r="F27" s="171">
        <f>F25/F52</f>
        <v>1.4854687419648892E-2</v>
      </c>
    </row>
    <row r="28" spans="1:6" x14ac:dyDescent="0.2">
      <c r="A28" s="9"/>
      <c r="B28" s="82" t="s">
        <v>46</v>
      </c>
      <c r="C28" s="12">
        <f>+'[1]Country Turnover'!$EG$64</f>
        <v>4.9023772692817396</v>
      </c>
      <c r="D28" s="12">
        <v>4.4647953845403201</v>
      </c>
      <c r="E28" s="12"/>
      <c r="F28" s="131">
        <v>4.4647953845403201</v>
      </c>
    </row>
    <row r="29" spans="1:6" x14ac:dyDescent="0.2">
      <c r="A29" s="9"/>
      <c r="B29" s="46" t="s">
        <v>5</v>
      </c>
      <c r="C29" s="13">
        <f>(C28-D28)/D28</f>
        <v>9.8007153084008883E-2</v>
      </c>
      <c r="D29" s="13"/>
      <c r="E29" s="13"/>
      <c r="F29" s="132"/>
    </row>
    <row r="30" spans="1:6" x14ac:dyDescent="0.2">
      <c r="A30" s="9"/>
      <c r="B30" s="83" t="s">
        <v>6</v>
      </c>
      <c r="C30" s="14">
        <f>C28/C52</f>
        <v>1.1014852766670285E-2</v>
      </c>
      <c r="D30" s="14">
        <f>D28/D52</f>
        <v>1.0989999777752731E-2</v>
      </c>
      <c r="E30" s="14"/>
      <c r="F30" s="171">
        <f>F28/F52</f>
        <v>1.0937791431264478E-2</v>
      </c>
    </row>
    <row r="31" spans="1:6" x14ac:dyDescent="0.2">
      <c r="A31" s="9"/>
      <c r="B31" s="82" t="s">
        <v>16</v>
      </c>
      <c r="C31" s="12">
        <f>+'[1]Country Turnover'!$EG$70</f>
        <v>12.672440066727599</v>
      </c>
      <c r="D31" s="12">
        <v>10.504211589555201</v>
      </c>
      <c r="E31" s="12"/>
      <c r="F31" s="131">
        <v>10.504211589555201</v>
      </c>
    </row>
    <row r="32" spans="1:6" x14ac:dyDescent="0.2">
      <c r="A32" s="9"/>
      <c r="B32" s="46" t="s">
        <v>5</v>
      </c>
      <c r="C32" s="13">
        <f>(C31-D31)/D31</f>
        <v>0.2064151563100998</v>
      </c>
      <c r="D32" s="13"/>
      <c r="E32" s="13"/>
      <c r="F32" s="132"/>
    </row>
    <row r="33" spans="1:6" x14ac:dyDescent="0.2">
      <c r="A33" s="9"/>
      <c r="B33" s="83" t="s">
        <v>6</v>
      </c>
      <c r="C33" s="14">
        <f>C31/C52</f>
        <v>2.847293340806242E-2</v>
      </c>
      <c r="D33" s="14">
        <f>D31/D52</f>
        <v>2.5855895532055778E-2</v>
      </c>
      <c r="E33" s="14"/>
      <c r="F33" s="171">
        <f>F31/F52</f>
        <v>2.573306627090927E-2</v>
      </c>
    </row>
    <row r="34" spans="1:6" x14ac:dyDescent="0.2">
      <c r="A34" s="9"/>
      <c r="B34" s="82" t="s">
        <v>36</v>
      </c>
      <c r="C34" s="12">
        <f>+'[1]Country Turnover'!$EG$83</f>
        <v>3.9422898718191202</v>
      </c>
      <c r="D34" s="12">
        <v>3.3261252051558601</v>
      </c>
      <c r="E34" s="12"/>
      <c r="F34" s="131">
        <v>3.3261252051558601</v>
      </c>
    </row>
    <row r="35" spans="1:6" x14ac:dyDescent="0.2">
      <c r="A35" s="9"/>
      <c r="B35" s="46" t="s">
        <v>5</v>
      </c>
      <c r="C35" s="13">
        <f>(C34-D34)/D34</f>
        <v>0.1852499917045026</v>
      </c>
      <c r="D35" s="13"/>
      <c r="E35" s="13"/>
      <c r="F35" s="132"/>
    </row>
    <row r="36" spans="1:6" x14ac:dyDescent="0.2">
      <c r="A36" s="9"/>
      <c r="B36" s="46" t="s">
        <v>6</v>
      </c>
      <c r="C36" s="13">
        <f>C34/C52</f>
        <v>8.8576908949288598E-3</v>
      </c>
      <c r="D36" s="13">
        <f>D34/D52</f>
        <v>8.1871871199320698E-3</v>
      </c>
      <c r="E36" s="13"/>
      <c r="F36" s="132">
        <f>F34/F52</f>
        <v>8.1482936248851584E-3</v>
      </c>
    </row>
    <row r="37" spans="1:6" x14ac:dyDescent="0.2">
      <c r="A37" s="9"/>
      <c r="B37" s="84" t="s">
        <v>37</v>
      </c>
      <c r="C37" s="24">
        <f>+'[1]Country Turnover'!$EG$78</f>
        <v>2.1993683599999998</v>
      </c>
      <c r="D37" s="24">
        <v>1.9286894409999999</v>
      </c>
      <c r="E37" s="24"/>
      <c r="F37" s="172">
        <v>1.9286894409999999</v>
      </c>
    </row>
    <row r="38" spans="1:6" x14ac:dyDescent="0.2">
      <c r="A38" s="9"/>
      <c r="B38" s="46" t="s">
        <v>5</v>
      </c>
      <c r="C38" s="13">
        <f>(C37-D37)/D37</f>
        <v>0.14034344423001374</v>
      </c>
      <c r="D38" s="13"/>
      <c r="E38" s="13"/>
      <c r="F38" s="132"/>
    </row>
    <row r="39" spans="1:6" x14ac:dyDescent="0.2">
      <c r="A39" s="9"/>
      <c r="B39" s="46" t="s">
        <v>6</v>
      </c>
      <c r="C39" s="13">
        <f>C37/C52</f>
        <v>4.9416267525698729E-3</v>
      </c>
      <c r="D39" s="13">
        <f>D37/D52</f>
        <v>4.7474284266951546E-3</v>
      </c>
      <c r="E39" s="13"/>
      <c r="F39" s="132">
        <f>F37/F52</f>
        <v>4.7248756156631809E-3</v>
      </c>
    </row>
    <row r="40" spans="1:6" x14ac:dyDescent="0.2">
      <c r="A40" s="9"/>
      <c r="B40" s="84" t="s">
        <v>12</v>
      </c>
      <c r="C40" s="24">
        <f>+'[1]Country Turnover'!$EG$86</f>
        <v>22.5073251303691</v>
      </c>
      <c r="D40" s="24">
        <v>27.328523240135802</v>
      </c>
      <c r="E40" s="24"/>
      <c r="F40" s="172">
        <v>27.328523240135802</v>
      </c>
    </row>
    <row r="41" spans="1:6" x14ac:dyDescent="0.2">
      <c r="A41" s="9"/>
      <c r="B41" s="46" t="s">
        <v>5</v>
      </c>
      <c r="C41" s="13">
        <f>(C40-D40)/D40</f>
        <v>-0.17641634227370509</v>
      </c>
      <c r="D41" s="13"/>
      <c r="E41" s="13"/>
      <c r="F41" s="132"/>
    </row>
    <row r="42" spans="1:6" x14ac:dyDescent="0.2">
      <c r="A42" s="9"/>
      <c r="B42" s="46" t="s">
        <v>6</v>
      </c>
      <c r="C42" s="13">
        <f>C40/C52</f>
        <v>5.0570337382238303E-2</v>
      </c>
      <c r="D42" s="13">
        <f>D40/D52</f>
        <v>6.7268584216726615E-2</v>
      </c>
      <c r="E42" s="13"/>
      <c r="F42" s="132">
        <f>F40/F52</f>
        <v>6.6949022649521628E-2</v>
      </c>
    </row>
    <row r="43" spans="1:6" x14ac:dyDescent="0.2">
      <c r="A43" s="9"/>
      <c r="B43" s="84" t="s">
        <v>51</v>
      </c>
      <c r="C43" s="24">
        <f>+'[1]Country Turnover'!$EG$92</f>
        <v>0.1032160584</v>
      </c>
      <c r="D43" s="24"/>
      <c r="E43" s="24"/>
      <c r="F43" s="172"/>
    </row>
    <row r="44" spans="1:6" x14ac:dyDescent="0.2">
      <c r="A44" s="9"/>
      <c r="B44" s="46" t="s">
        <v>5</v>
      </c>
      <c r="C44" s="13" t="e">
        <f>(C43-D43)/D43</f>
        <v>#DIV/0!</v>
      </c>
      <c r="D44" s="13"/>
      <c r="E44" s="13"/>
      <c r="F44" s="132"/>
    </row>
    <row r="45" spans="1:6" x14ac:dyDescent="0.2">
      <c r="A45" s="9"/>
      <c r="B45" s="46" t="s">
        <v>6</v>
      </c>
      <c r="C45" s="13">
        <f>C43/C52</f>
        <v>2.3190987228908504E-4</v>
      </c>
      <c r="D45" s="13"/>
      <c r="E45" s="13"/>
      <c r="F45" s="132"/>
    </row>
    <row r="46" spans="1:6" x14ac:dyDescent="0.2">
      <c r="A46" s="9"/>
      <c r="B46" s="84" t="s">
        <v>15</v>
      </c>
      <c r="C46" s="24"/>
      <c r="D46" s="24"/>
      <c r="E46" s="24"/>
      <c r="F46" s="172">
        <v>1.93916238319479</v>
      </c>
    </row>
    <row r="47" spans="1:6" x14ac:dyDescent="0.2">
      <c r="A47" s="9"/>
      <c r="B47" s="46" t="s">
        <v>5</v>
      </c>
      <c r="C47" s="13"/>
      <c r="D47" s="13"/>
      <c r="E47" s="13"/>
      <c r="F47" s="132"/>
    </row>
    <row r="48" spans="1:6" ht="13.5" thickBot="1" x14ac:dyDescent="0.25">
      <c r="A48" s="9"/>
      <c r="B48" s="46" t="s">
        <v>6</v>
      </c>
      <c r="C48" s="13"/>
      <c r="D48" s="13"/>
      <c r="E48" s="13"/>
      <c r="F48" s="132">
        <f>F46/F52</f>
        <v>4.7505320786211348E-3</v>
      </c>
    </row>
    <row r="49" spans="1:15" x14ac:dyDescent="0.2">
      <c r="A49" s="9"/>
      <c r="B49" s="85" t="s">
        <v>50</v>
      </c>
      <c r="C49" s="86">
        <f>+C7+C13+C16+C19+C22+C28+C31+C34+C37+C10+C25+C40+C46+C43</f>
        <v>296.82792129039336</v>
      </c>
      <c r="D49" s="86">
        <f>+D7+D13+D16+D19+D22+D28+D31+D34+D37+D10+D25+D40+D46</f>
        <v>263.47884439367726</v>
      </c>
      <c r="E49" s="86"/>
      <c r="F49" s="173">
        <f>+F7+F13+F16+F19+F22+F28+F31+F34+F37+F10+F25+F40+F46</f>
        <v>265.41800677687206</v>
      </c>
    </row>
    <row r="50" spans="1:15" x14ac:dyDescent="0.2">
      <c r="A50" s="9"/>
      <c r="B50" s="87" t="str">
        <f>B29</f>
        <v>y-o-y growth (%)</v>
      </c>
      <c r="C50" s="88">
        <f>(C49-D49)/D49</f>
        <v>0.12657212374473426</v>
      </c>
      <c r="D50" s="88"/>
      <c r="E50" s="88"/>
      <c r="F50" s="174"/>
    </row>
    <row r="51" spans="1:15" ht="13.5" thickBot="1" x14ac:dyDescent="0.25">
      <c r="A51" s="9"/>
      <c r="B51" s="89" t="str">
        <f>B30</f>
        <v>% of Total Turnover</v>
      </c>
      <c r="C51" s="90">
        <f>C49/C52</f>
        <v>0.66692456954246282</v>
      </c>
      <c r="D51" s="90">
        <f>D49/D52</f>
        <v>0.64854762468071847</v>
      </c>
      <c r="E51" s="90"/>
      <c r="F51" s="175">
        <f>F49/F52</f>
        <v>0.65021721046378034</v>
      </c>
    </row>
    <row r="52" spans="1:15" ht="21" customHeight="1" x14ac:dyDescent="0.2">
      <c r="B52" s="97" t="s">
        <v>41</v>
      </c>
      <c r="C52" s="98">
        <f>+C49+C4</f>
        <v>445.06970480039337</v>
      </c>
      <c r="D52" s="98">
        <f>+D49+D4</f>
        <v>406.25982482533726</v>
      </c>
      <c r="E52" s="98"/>
      <c r="F52" s="176">
        <f>+F49+F4</f>
        <v>408.19898720853206</v>
      </c>
      <c r="O52" s="125"/>
    </row>
    <row r="53" spans="1:15" ht="19.5" customHeight="1" thickBot="1" x14ac:dyDescent="0.25">
      <c r="B53" s="99" t="s">
        <v>5</v>
      </c>
      <c r="C53" s="55">
        <f>+C52/D52-1</f>
        <v>9.5529701938264822E-2</v>
      </c>
      <c r="D53" s="55"/>
      <c r="E53" s="55"/>
      <c r="F53" s="140"/>
      <c r="O53" s="126"/>
    </row>
    <row r="54" spans="1:15" x14ac:dyDescent="0.2">
      <c r="B54" s="34"/>
      <c r="C54" s="34"/>
      <c r="D54" s="34"/>
      <c r="E54" s="34"/>
      <c r="F54" s="34"/>
    </row>
    <row r="55" spans="1:15" ht="17.25" customHeight="1" x14ac:dyDescent="0.2">
      <c r="B55" s="190" t="s">
        <v>54</v>
      </c>
      <c r="C55" s="190"/>
      <c r="D55" s="190"/>
      <c r="E55" s="190"/>
      <c r="F55" s="190"/>
    </row>
    <row r="56" spans="1:15" ht="16.5" customHeight="1" x14ac:dyDescent="0.2">
      <c r="B56" s="190"/>
      <c r="C56" s="190"/>
      <c r="D56" s="190"/>
      <c r="E56" s="190"/>
      <c r="F56" s="190"/>
    </row>
    <row r="57" spans="1:15" ht="22.5" customHeight="1" x14ac:dyDescent="0.2">
      <c r="B57" s="190"/>
      <c r="C57" s="190"/>
      <c r="D57" s="190"/>
      <c r="E57" s="190"/>
      <c r="F57" s="190"/>
    </row>
    <row r="58" spans="1:15" x14ac:dyDescent="0.2">
      <c r="B58" s="190"/>
      <c r="C58" s="190"/>
      <c r="D58" s="190"/>
      <c r="E58" s="190"/>
      <c r="F58" s="190"/>
    </row>
    <row r="59" spans="1:15" x14ac:dyDescent="0.2">
      <c r="B59" s="149" t="s">
        <v>57</v>
      </c>
    </row>
  </sheetData>
  <mergeCells count="1">
    <mergeCell ref="B55:F58"/>
  </mergeCells>
  <phoneticPr fontId="4" type="noConversion"/>
  <pageMargins left="0.75" right="0.75" top="1" bottom="1" header="0.5" footer="0.5"/>
  <pageSetup paperSize="9" scale="55" orientation="landscape" r:id="rId1"/>
  <headerFooter alignWithMargins="0"/>
  <colBreaks count="1" manualBreakCount="1">
    <brk id="31" max="1048575" man="1"/>
  </colBreaks>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2"/>
  </sheetPr>
  <dimension ref="A1:AZ94"/>
  <sheetViews>
    <sheetView topLeftCell="A14" zoomScale="85" zoomScaleNormal="85" workbookViewId="0">
      <selection activeCell="K55" sqref="K55"/>
    </sheetView>
  </sheetViews>
  <sheetFormatPr defaultColWidth="9.28515625" defaultRowHeight="12.75" x14ac:dyDescent="0.2"/>
  <cols>
    <col min="1" max="1" width="9.28515625" style="1" customWidth="1"/>
    <col min="2" max="2" width="32.85546875" style="1" bestFit="1" customWidth="1"/>
    <col min="3" max="3" width="15.7109375" style="1" customWidth="1"/>
    <col min="4" max="4" width="18.85546875" style="1" customWidth="1"/>
    <col min="5" max="5" width="7.42578125" style="1" customWidth="1"/>
    <col min="6" max="6" width="21.28515625" style="1" customWidth="1"/>
    <col min="7" max="7" width="11.140625" style="34" customWidth="1"/>
    <col min="8" max="12" width="9.5703125" style="34" customWidth="1"/>
    <col min="13" max="13" width="9.7109375" style="34" customWidth="1"/>
    <col min="14" max="14" width="16" style="34" customWidth="1"/>
    <col min="15" max="15" width="13.5703125" style="34" customWidth="1"/>
    <col min="16" max="16" width="7.140625" style="34" customWidth="1"/>
    <col min="17" max="17" width="16" style="34" customWidth="1"/>
    <col min="18" max="20" width="11.28515625" style="34" customWidth="1"/>
    <col min="21" max="21" width="16" style="34" customWidth="1"/>
    <col min="22" max="34" width="11.28515625" style="34" customWidth="1"/>
    <col min="35" max="35" width="12.5703125" style="34" customWidth="1"/>
    <col min="36" max="36" width="14.42578125" style="34" customWidth="1"/>
    <col min="37" max="38" width="11.28515625" style="34" customWidth="1"/>
    <col min="39" max="42" width="12.5703125" style="34" customWidth="1"/>
    <col min="43" max="43" width="16.85546875" style="34" bestFit="1" customWidth="1"/>
    <col min="44" max="48" width="12.5703125" style="34" customWidth="1"/>
    <col min="49" max="52" width="9.140625" style="3" customWidth="1"/>
    <col min="53" max="16384" width="9.28515625" style="1"/>
  </cols>
  <sheetData>
    <row r="1" spans="1:15" ht="13.5" thickBot="1" x14ac:dyDescent="0.25"/>
    <row r="2" spans="1:15" ht="18" customHeight="1" x14ac:dyDescent="0.2">
      <c r="B2" s="40" t="s">
        <v>21</v>
      </c>
      <c r="C2" s="41"/>
      <c r="D2" s="41"/>
      <c r="E2" s="41"/>
      <c r="F2" s="129"/>
    </row>
    <row r="3" spans="1:15" ht="25.5" customHeight="1" thickBot="1" x14ac:dyDescent="0.25">
      <c r="B3" s="109" t="str">
        <f>'Activity Turnover'!B3</f>
        <v>€ mil.</v>
      </c>
      <c r="C3" s="110" t="s">
        <v>47</v>
      </c>
      <c r="D3" s="110" t="s">
        <v>48</v>
      </c>
      <c r="E3" s="110"/>
      <c r="F3" s="180" t="s">
        <v>56</v>
      </c>
    </row>
    <row r="4" spans="1:15" x14ac:dyDescent="0.2">
      <c r="B4" s="111" t="s">
        <v>0</v>
      </c>
      <c r="C4" s="112">
        <v>13.3450550541392</v>
      </c>
      <c r="D4" s="112">
        <v>15.8466262552983</v>
      </c>
      <c r="E4" s="112"/>
      <c r="F4" s="181">
        <f>27.728069473278-'Activity EBIT'!H48</f>
        <v>27.728069473278001</v>
      </c>
      <c r="M4" s="177"/>
      <c r="N4" s="36"/>
      <c r="O4" s="178"/>
    </row>
    <row r="5" spans="1:15" x14ac:dyDescent="0.2">
      <c r="B5" s="93" t="s">
        <v>5</v>
      </c>
      <c r="C5" s="94">
        <f>(C4-D4)/D4</f>
        <v>-0.15786143756136756</v>
      </c>
      <c r="D5" s="94"/>
      <c r="E5" s="94"/>
      <c r="F5" s="169"/>
    </row>
    <row r="6" spans="1:15" x14ac:dyDescent="0.2">
      <c r="B6" s="93" t="s">
        <v>26</v>
      </c>
      <c r="C6" s="94">
        <f>C4/'Country Turnover'!C4</f>
        <v>9.0022224086631936E-2</v>
      </c>
      <c r="D6" s="94">
        <f>D4/'Country Turnover'!D4</f>
        <v>0.11098555429014619</v>
      </c>
      <c r="E6" s="94"/>
      <c r="F6" s="169">
        <f>F4/'Country Turnover'!F4</f>
        <v>0.19420002152562352</v>
      </c>
    </row>
    <row r="7" spans="1:15" ht="13.5" thickBot="1" x14ac:dyDescent="0.25">
      <c r="B7" s="95" t="s">
        <v>10</v>
      </c>
      <c r="C7" s="96">
        <f>C4/C84</f>
        <v>0.41395514354005636</v>
      </c>
      <c r="D7" s="96">
        <f>D4/D84</f>
        <v>0.45290242005699916</v>
      </c>
      <c r="E7" s="96"/>
      <c r="F7" s="170">
        <f>F4/F84</f>
        <v>0.59217400482190363</v>
      </c>
    </row>
    <row r="8" spans="1:15" ht="12.75" customHeight="1" x14ac:dyDescent="0.2">
      <c r="A8" s="191"/>
      <c r="B8" s="82" t="s">
        <v>1</v>
      </c>
      <c r="C8" s="12">
        <v>2.21745342955133</v>
      </c>
      <c r="D8" s="12">
        <v>5.0883447799999999</v>
      </c>
      <c r="E8" s="12"/>
      <c r="F8" s="131">
        <v>5.0675149099999999</v>
      </c>
      <c r="M8" s="36"/>
      <c r="N8" s="36"/>
      <c r="O8" s="178"/>
    </row>
    <row r="9" spans="1:15" x14ac:dyDescent="0.2">
      <c r="A9" s="191"/>
      <c r="B9" s="46" t="s">
        <v>5</v>
      </c>
      <c r="C9" s="13">
        <f>(C8-D8)/D8</f>
        <v>-0.56420928112671442</v>
      </c>
      <c r="D9" s="13"/>
      <c r="E9" s="13"/>
      <c r="F9" s="132"/>
    </row>
    <row r="10" spans="1:15" x14ac:dyDescent="0.2">
      <c r="A10" s="191"/>
      <c r="B10" s="46" t="s">
        <v>26</v>
      </c>
      <c r="C10" s="13">
        <f>C8/'Country Turnover'!C7</f>
        <v>2.9852141311233819E-2</v>
      </c>
      <c r="D10" s="13">
        <f>D8/'Country Turnover'!D7</f>
        <v>7.375337161850376E-2</v>
      </c>
      <c r="E10" s="13"/>
      <c r="F10" s="132">
        <f>F8/'Country Turnover'!F7</f>
        <v>7.3451451601426007E-2</v>
      </c>
    </row>
    <row r="11" spans="1:15" x14ac:dyDescent="0.2">
      <c r="A11" s="191"/>
      <c r="B11" s="83" t="s">
        <v>10</v>
      </c>
      <c r="C11" s="14">
        <f>C8/C84</f>
        <v>6.8783998941885235E-2</v>
      </c>
      <c r="D11" s="14">
        <f>D8/D84</f>
        <v>0.14542676957348472</v>
      </c>
      <c r="E11" s="14"/>
      <c r="F11" s="171">
        <f>F8/F84</f>
        <v>0.10822428880746197</v>
      </c>
    </row>
    <row r="12" spans="1:15" x14ac:dyDescent="0.2">
      <c r="A12" s="191"/>
      <c r="B12" s="82" t="s">
        <v>39</v>
      </c>
      <c r="C12" s="12">
        <v>1.08928583582155</v>
      </c>
      <c r="D12" s="12">
        <v>1.07341284111317</v>
      </c>
      <c r="E12" s="12"/>
      <c r="F12" s="131">
        <v>1.07341284111317</v>
      </c>
    </row>
    <row r="13" spans="1:15" x14ac:dyDescent="0.2">
      <c r="A13" s="191"/>
      <c r="B13" s="46" t="s">
        <v>5</v>
      </c>
      <c r="C13" s="13">
        <f>(C12-D12)/D12</f>
        <v>1.4787409000919995E-2</v>
      </c>
      <c r="D13" s="13"/>
      <c r="E13" s="13"/>
      <c r="F13" s="132"/>
    </row>
    <row r="14" spans="1:15" x14ac:dyDescent="0.2">
      <c r="A14" s="191"/>
      <c r="B14" s="46" t="s">
        <v>26</v>
      </c>
      <c r="C14" s="13">
        <f>C12/'Country Turnover'!C10</f>
        <v>3.3024712685511708E-2</v>
      </c>
      <c r="D14" s="13">
        <f>D12/'Country Turnover'!D10</f>
        <v>4.7711164830162571E-2</v>
      </c>
      <c r="E14" s="13"/>
      <c r="F14" s="132">
        <f>F12/'Country Turnover'!F10</f>
        <v>4.7711164830162571E-2</v>
      </c>
    </row>
    <row r="15" spans="1:15" x14ac:dyDescent="0.2">
      <c r="A15" s="191"/>
      <c r="B15" s="83" t="s">
        <v>10</v>
      </c>
      <c r="C15" s="14">
        <f>C12/C84</f>
        <v>3.3788955736364736E-2</v>
      </c>
      <c r="D15" s="14">
        <f>D12/D84</f>
        <v>3.0678534700587748E-2</v>
      </c>
      <c r="E15" s="14"/>
      <c r="F15" s="171">
        <f>F12/F84</f>
        <v>2.2924321563815589E-2</v>
      </c>
    </row>
    <row r="16" spans="1:15" x14ac:dyDescent="0.2">
      <c r="A16" s="191"/>
      <c r="B16" s="82" t="s">
        <v>2</v>
      </c>
      <c r="C16" s="12">
        <v>7.1519259649059403</v>
      </c>
      <c r="D16" s="12">
        <v>6.5999310299999996</v>
      </c>
      <c r="E16" s="12"/>
      <c r="F16" s="131">
        <v>6.5999310299999996</v>
      </c>
    </row>
    <row r="17" spans="1:6" x14ac:dyDescent="0.2">
      <c r="A17" s="191"/>
      <c r="B17" s="46" t="s">
        <v>5</v>
      </c>
      <c r="C17" s="13">
        <f>(C16-D16)/D16</f>
        <v>8.363647019898339E-2</v>
      </c>
      <c r="D17" s="13"/>
      <c r="E17" s="13"/>
      <c r="F17" s="132"/>
    </row>
    <row r="18" spans="1:6" x14ac:dyDescent="0.2">
      <c r="A18" s="191"/>
      <c r="B18" s="46" t="str">
        <f>B10</f>
        <v xml:space="preserve">margin </v>
      </c>
      <c r="C18" s="13">
        <f>C16/'Country Turnover'!C13</f>
        <v>0.10364471765222816</v>
      </c>
      <c r="D18" s="13">
        <f>D16/'Country Turnover'!D13</f>
        <v>0.10858971940287272</v>
      </c>
      <c r="E18" s="13"/>
      <c r="F18" s="132">
        <f>F16/'Country Turnover'!F13</f>
        <v>0.10858971940287272</v>
      </c>
    </row>
    <row r="19" spans="1:6" x14ac:dyDescent="0.2">
      <c r="A19" s="191"/>
      <c r="B19" s="83" t="s">
        <v>10</v>
      </c>
      <c r="C19" s="14">
        <f>C16/C84</f>
        <v>0.2218482072482886</v>
      </c>
      <c r="D19" s="14">
        <f>D16/D84</f>
        <v>0.18862846182775797</v>
      </c>
      <c r="E19" s="14"/>
      <c r="F19" s="171">
        <f>F16/F84</f>
        <v>0.14095130543978013</v>
      </c>
    </row>
    <row r="20" spans="1:6" x14ac:dyDescent="0.2">
      <c r="A20" s="191"/>
      <c r="B20" s="82" t="s">
        <v>3</v>
      </c>
      <c r="C20" s="12">
        <v>1.8131354087628</v>
      </c>
      <c r="D20" s="12">
        <v>1.1555162000000001</v>
      </c>
      <c r="E20" s="12"/>
      <c r="F20" s="131">
        <v>1.1555162000000001</v>
      </c>
    </row>
    <row r="21" spans="1:6" x14ac:dyDescent="0.2">
      <c r="A21" s="191"/>
      <c r="B21" s="46" t="s">
        <v>5</v>
      </c>
      <c r="C21" s="13">
        <f>(C20-D20)/D20</f>
        <v>0.56911292871774521</v>
      </c>
      <c r="D21" s="13"/>
      <c r="E21" s="13"/>
      <c r="F21" s="132"/>
    </row>
    <row r="22" spans="1:6" x14ac:dyDescent="0.2">
      <c r="A22" s="191"/>
      <c r="B22" s="46" t="str">
        <f>B10</f>
        <v xml:space="preserve">margin </v>
      </c>
      <c r="C22" s="13">
        <f>C20/'Country Turnover'!C16</f>
        <v>0.10953722317134774</v>
      </c>
      <c r="D22" s="13">
        <f>D20/'Country Turnover'!D16</f>
        <v>8.1326476602023953E-2</v>
      </c>
      <c r="E22" s="13"/>
      <c r="F22" s="132">
        <f>F20/'Country Turnover'!F16</f>
        <v>8.1326476602023953E-2</v>
      </c>
    </row>
    <row r="23" spans="1:6" x14ac:dyDescent="0.2">
      <c r="A23" s="191"/>
      <c r="B23" s="83" t="s">
        <v>10</v>
      </c>
      <c r="C23" s="14">
        <f>C20/C84</f>
        <v>5.6242310379915998E-2</v>
      </c>
      <c r="D23" s="14">
        <f>D20/D84</f>
        <v>3.302507896405335E-2</v>
      </c>
      <c r="E23" s="14"/>
      <c r="F23" s="171">
        <f>F20/F84</f>
        <v>2.4677760435144139E-2</v>
      </c>
    </row>
    <row r="24" spans="1:6" x14ac:dyDescent="0.2">
      <c r="A24" s="191"/>
      <c r="B24" s="82" t="s">
        <v>4</v>
      </c>
      <c r="C24" s="12">
        <v>2.06046668206025</v>
      </c>
      <c r="D24" s="12">
        <v>1.90072324</v>
      </c>
      <c r="E24" s="12"/>
      <c r="F24" s="131">
        <v>1.90072324</v>
      </c>
    </row>
    <row r="25" spans="1:6" x14ac:dyDescent="0.2">
      <c r="A25" s="191"/>
      <c r="B25" s="46" t="s">
        <v>5</v>
      </c>
      <c r="C25" s="13">
        <f>(C24-D24)/D24</f>
        <v>8.4043504440051944E-2</v>
      </c>
      <c r="D25" s="13"/>
      <c r="E25" s="13"/>
      <c r="F25" s="132"/>
    </row>
    <row r="26" spans="1:6" x14ac:dyDescent="0.2">
      <c r="A26" s="191"/>
      <c r="B26" s="46" t="str">
        <f>B10</f>
        <v xml:space="preserve">margin </v>
      </c>
      <c r="C26" s="13">
        <f>C24/'Country Turnover'!C19</f>
        <v>8.2948549332115207E-2</v>
      </c>
      <c r="D26" s="13">
        <f>D24/'Country Turnover'!D19</f>
        <v>9.3693144316213103E-2</v>
      </c>
      <c r="E26" s="13"/>
      <c r="F26" s="132">
        <f>F24/'Country Turnover'!F19</f>
        <v>9.3693144316213103E-2</v>
      </c>
    </row>
    <row r="27" spans="1:6" x14ac:dyDescent="0.2">
      <c r="A27" s="191"/>
      <c r="B27" s="83" t="s">
        <v>10</v>
      </c>
      <c r="C27" s="14">
        <f>C24/C84</f>
        <v>6.3914369605181959E-2</v>
      </c>
      <c r="D27" s="14">
        <f>D24/D84</f>
        <v>5.4323370879448794E-2</v>
      </c>
      <c r="E27" s="14"/>
      <c r="F27" s="171">
        <f>F24/F84</f>
        <v>4.059276085461283E-2</v>
      </c>
    </row>
    <row r="28" spans="1:6" x14ac:dyDescent="0.2">
      <c r="A28" s="191"/>
      <c r="B28" s="82" t="s">
        <v>7</v>
      </c>
      <c r="C28" s="12">
        <v>3.1083280428431102</v>
      </c>
      <c r="D28" s="12">
        <v>2.5254664201103401</v>
      </c>
      <c r="E28" s="12"/>
      <c r="F28" s="131">
        <v>2.5254664201103401</v>
      </c>
    </row>
    <row r="29" spans="1:6" ht="13.5" customHeight="1" x14ac:dyDescent="0.2">
      <c r="A29" s="191"/>
      <c r="B29" s="46" t="s">
        <v>5</v>
      </c>
      <c r="C29" s="13">
        <f>(C28-D28)/D28</f>
        <v>0.23079365383417147</v>
      </c>
      <c r="D29" s="13"/>
      <c r="E29" s="13"/>
      <c r="F29" s="132"/>
    </row>
    <row r="30" spans="1:6" ht="13.5" customHeight="1" x14ac:dyDescent="0.2">
      <c r="A30" s="191"/>
      <c r="B30" s="46" t="str">
        <f>B10</f>
        <v xml:space="preserve">margin </v>
      </c>
      <c r="C30" s="13">
        <f>C28/'Country Turnover'!C22</f>
        <v>0.11931643080257458</v>
      </c>
      <c r="D30" s="13">
        <f>D28/'Country Turnover'!D22</f>
        <v>0.10932904532203661</v>
      </c>
      <c r="E30" s="13"/>
      <c r="F30" s="132">
        <f>F28/'Country Turnover'!F22</f>
        <v>0.10932904532203661</v>
      </c>
    </row>
    <row r="31" spans="1:6" x14ac:dyDescent="0.2">
      <c r="A31" s="191"/>
      <c r="B31" s="83" t="s">
        <v>10</v>
      </c>
      <c r="C31" s="14">
        <f>C28/C84</f>
        <v>9.6418364399748741E-2</v>
      </c>
      <c r="D31" s="14">
        <f>D28/D84</f>
        <v>7.2178761271550429E-2</v>
      </c>
      <c r="E31" s="14"/>
      <c r="F31" s="171">
        <f>F28/F84</f>
        <v>5.3935077069870635E-2</v>
      </c>
    </row>
    <row r="32" spans="1:6" x14ac:dyDescent="0.2">
      <c r="A32" s="191"/>
      <c r="B32" s="82" t="s">
        <v>42</v>
      </c>
      <c r="C32" s="12">
        <v>0.107501507871913</v>
      </c>
      <c r="D32" s="12">
        <v>0.21233231746807699</v>
      </c>
      <c r="E32" s="12"/>
      <c r="F32" s="131">
        <v>0.21233231746807699</v>
      </c>
    </row>
    <row r="33" spans="1:6" x14ac:dyDescent="0.2">
      <c r="A33" s="191"/>
      <c r="B33" s="46" t="s">
        <v>5</v>
      </c>
      <c r="C33" s="13">
        <f>(C32-D32)/D32</f>
        <v>-0.49371104147593892</v>
      </c>
      <c r="D33" s="13"/>
      <c r="E33" s="13"/>
      <c r="F33" s="132"/>
    </row>
    <row r="34" spans="1:6" x14ac:dyDescent="0.2">
      <c r="A34" s="191"/>
      <c r="B34" s="46" t="str">
        <f>B14</f>
        <v xml:space="preserve">margin </v>
      </c>
      <c r="C34" s="13">
        <f>C32/'Country Turnover'!C25</f>
        <v>1.583848960976331E-2</v>
      </c>
      <c r="D34" s="13">
        <f>D32/'Country Turnover'!D25</f>
        <v>3.5017138943277723E-2</v>
      </c>
      <c r="E34" s="13"/>
      <c r="F34" s="132">
        <f>F32/'Country Turnover'!F25</f>
        <v>3.5017138943277723E-2</v>
      </c>
    </row>
    <row r="35" spans="1:6" x14ac:dyDescent="0.2">
      <c r="A35" s="191"/>
      <c r="B35" s="83" t="s">
        <v>10</v>
      </c>
      <c r="C35" s="14">
        <f>C32/C84</f>
        <v>3.3346285902423117E-3</v>
      </c>
      <c r="D35" s="14">
        <f>D32/D84</f>
        <v>6.0685359071587976E-3</v>
      </c>
      <c r="E35" s="14"/>
      <c r="F35" s="171">
        <f>F32/F84</f>
        <v>4.5346712258263226E-3</v>
      </c>
    </row>
    <row r="36" spans="1:6" x14ac:dyDescent="0.2">
      <c r="A36" s="191"/>
      <c r="B36" s="82" t="s">
        <v>46</v>
      </c>
      <c r="C36" s="22">
        <v>0.73411432334742599</v>
      </c>
      <c r="D36" s="22">
        <v>0.53492773000000005</v>
      </c>
      <c r="E36" s="22"/>
      <c r="F36" s="182">
        <v>0.53492773000000005</v>
      </c>
    </row>
    <row r="37" spans="1:6" x14ac:dyDescent="0.2">
      <c r="A37" s="191"/>
      <c r="B37" s="46" t="s">
        <v>5</v>
      </c>
      <c r="C37" s="13">
        <f>(C36-D36)/D36</f>
        <v>0.37236168958267674</v>
      </c>
      <c r="D37" s="13"/>
      <c r="E37" s="13"/>
      <c r="F37" s="132"/>
    </row>
    <row r="38" spans="1:6" x14ac:dyDescent="0.2">
      <c r="A38" s="191"/>
      <c r="B38" s="46" t="str">
        <f>B10</f>
        <v xml:space="preserve">margin </v>
      </c>
      <c r="C38" s="13">
        <f>C36/'Country Turnover'!C28</f>
        <v>0.14974659905254151</v>
      </c>
      <c r="D38" s="13">
        <f>D36/'Country Turnover'!D28</f>
        <v>0.11981013325990847</v>
      </c>
      <c r="E38" s="13"/>
      <c r="F38" s="132">
        <f>F36/'Country Turnover'!F28</f>
        <v>0.11981013325990847</v>
      </c>
    </row>
    <row r="39" spans="1:6" x14ac:dyDescent="0.2">
      <c r="A39" s="191"/>
      <c r="B39" s="83" t="s">
        <v>10</v>
      </c>
      <c r="C39" s="14">
        <f>C36/C84</f>
        <v>2.2771760690626613E-2</v>
      </c>
      <c r="D39" s="14">
        <f>D36/D84</f>
        <v>1.5288431718492404E-2</v>
      </c>
      <c r="E39" s="14"/>
      <c r="F39" s="171">
        <f>F36/F84</f>
        <v>1.1424174209808107E-2</v>
      </c>
    </row>
    <row r="40" spans="1:6" x14ac:dyDescent="0.2">
      <c r="A40" s="8"/>
      <c r="B40" s="82" t="s">
        <v>16</v>
      </c>
      <c r="C40" s="22">
        <v>-6.3355610178966001E-2</v>
      </c>
      <c r="D40" s="22">
        <v>0.10562803</v>
      </c>
      <c r="E40" s="22"/>
      <c r="F40" s="182">
        <v>0.10562803</v>
      </c>
    </row>
    <row r="41" spans="1:6" x14ac:dyDescent="0.2">
      <c r="A41" s="8"/>
      <c r="B41" s="46" t="s">
        <v>5</v>
      </c>
      <c r="C41" s="13">
        <f>(C40-D40)/D40</f>
        <v>-1.5997992216551422</v>
      </c>
      <c r="D41" s="13"/>
      <c r="E41" s="13"/>
      <c r="F41" s="132"/>
    </row>
    <row r="42" spans="1:6" x14ac:dyDescent="0.2">
      <c r="A42" s="8"/>
      <c r="B42" s="46" t="str">
        <f>B10</f>
        <v xml:space="preserve">margin </v>
      </c>
      <c r="C42" s="13">
        <f>C40/'Country Turnover'!C31</f>
        <v>-4.9994799616618979E-3</v>
      </c>
      <c r="D42" s="13">
        <f>D40/'Country Turnover'!D31</f>
        <v>1.0055778970125715E-2</v>
      </c>
      <c r="E42" s="13"/>
      <c r="F42" s="132">
        <f>F40/'Country Turnover'!F31</f>
        <v>1.0055778970125715E-2</v>
      </c>
    </row>
    <row r="43" spans="1:6" x14ac:dyDescent="0.2">
      <c r="A43" s="8"/>
      <c r="B43" s="83" t="s">
        <v>10</v>
      </c>
      <c r="C43" s="14">
        <f>C40/C84</f>
        <v>-1.9652508437997909E-3</v>
      </c>
      <c r="D43" s="14">
        <f>D40/D84</f>
        <v>3.0188880359854724E-3</v>
      </c>
      <c r="E43" s="14"/>
      <c r="F43" s="171">
        <f>F40/F84</f>
        <v>2.2558430765195832E-3</v>
      </c>
    </row>
    <row r="44" spans="1:6" x14ac:dyDescent="0.2">
      <c r="A44" s="8"/>
      <c r="B44" s="82" t="s">
        <v>36</v>
      </c>
      <c r="C44" s="22">
        <v>-6.60997350898056E-2</v>
      </c>
      <c r="D44" s="22">
        <v>-0.225642650760709</v>
      </c>
      <c r="E44" s="22"/>
      <c r="F44" s="182">
        <v>-0.225642650760709</v>
      </c>
    </row>
    <row r="45" spans="1:6" x14ac:dyDescent="0.2">
      <c r="A45" s="8"/>
      <c r="B45" s="46" t="s">
        <v>5</v>
      </c>
      <c r="C45" s="13">
        <f>-(C44-D44)/D44</f>
        <v>0.70706010203760861</v>
      </c>
      <c r="D45" s="13"/>
      <c r="E45" s="13"/>
      <c r="F45" s="132"/>
    </row>
    <row r="46" spans="1:6" x14ac:dyDescent="0.2">
      <c r="A46" s="8"/>
      <c r="B46" s="46" t="str">
        <f>B18</f>
        <v xml:space="preserve">margin </v>
      </c>
      <c r="C46" s="13">
        <f>C44/'Country Turnover'!C34</f>
        <v>-1.6766837863017088E-2</v>
      </c>
      <c r="D46" s="13">
        <f>D44/'Country Turnover'!D34</f>
        <v>-6.7839493958597244E-2</v>
      </c>
      <c r="E46" s="13"/>
      <c r="F46" s="132">
        <f>F44/'Country Turnover'!F34</f>
        <v>-6.7839493958597244E-2</v>
      </c>
    </row>
    <row r="47" spans="1:6" x14ac:dyDescent="0.2">
      <c r="A47" s="8"/>
      <c r="B47" s="83" t="s">
        <v>10</v>
      </c>
      <c r="C47" s="14">
        <f>C44/C84</f>
        <v>-2.0503718580443982E-3</v>
      </c>
      <c r="D47" s="14">
        <f>D44/D84</f>
        <v>-6.448950139366914E-3</v>
      </c>
      <c r="E47" s="14"/>
      <c r="F47" s="171">
        <f>F44/F84</f>
        <v>-4.818933113550178E-3</v>
      </c>
    </row>
    <row r="48" spans="1:6" x14ac:dyDescent="0.2">
      <c r="A48" s="8"/>
      <c r="B48" s="82" t="s">
        <v>37</v>
      </c>
      <c r="C48" s="22">
        <v>4.34424407143706E-3</v>
      </c>
      <c r="D48" s="22">
        <v>-7.9449389999999995E-2</v>
      </c>
      <c r="E48" s="22"/>
      <c r="F48" s="182">
        <v>-7.9449389999999995E-2</v>
      </c>
    </row>
    <row r="49" spans="1:15" x14ac:dyDescent="0.2">
      <c r="A49" s="8"/>
      <c r="B49" s="46" t="s">
        <v>5</v>
      </c>
      <c r="C49" s="13">
        <f>-(C48-D48)/D48</f>
        <v>1.0546793886200645</v>
      </c>
      <c r="D49" s="13"/>
      <c r="E49" s="13"/>
      <c r="F49" s="132"/>
    </row>
    <row r="50" spans="1:15" x14ac:dyDescent="0.2">
      <c r="A50" s="8"/>
      <c r="B50" s="46" t="str">
        <f>B22</f>
        <v xml:space="preserve">margin </v>
      </c>
      <c r="C50" s="13">
        <f>C48/'Country Turnover'!C37</f>
        <v>1.975223500731392E-3</v>
      </c>
      <c r="D50" s="13">
        <f>D48/'Country Turnover'!D37</f>
        <v>-4.1193459305095041E-2</v>
      </c>
      <c r="E50" s="13"/>
      <c r="F50" s="132">
        <f>F48/'Country Turnover'!F37</f>
        <v>-4.1193459305095041E-2</v>
      </c>
    </row>
    <row r="51" spans="1:15" x14ac:dyDescent="0.2">
      <c r="A51" s="8"/>
      <c r="B51" s="83" t="s">
        <v>10</v>
      </c>
      <c r="C51" s="13">
        <f>C48/C84</f>
        <v>1.3475569571419537E-4</v>
      </c>
      <c r="D51" s="13">
        <f>D48/D84</f>
        <v>-2.270692854324215E-3</v>
      </c>
      <c r="E51" s="13"/>
      <c r="F51" s="132">
        <f>F48/F84</f>
        <v>-1.6967594336958114E-3</v>
      </c>
    </row>
    <row r="52" spans="1:15" x14ac:dyDescent="0.2">
      <c r="A52" s="8"/>
      <c r="B52" s="82" t="s">
        <v>12</v>
      </c>
      <c r="C52" s="22">
        <v>0.778107462389104</v>
      </c>
      <c r="D52" s="22">
        <v>0.25123504000000002</v>
      </c>
      <c r="E52" s="22"/>
      <c r="F52" s="182">
        <v>0.27374195000000001</v>
      </c>
      <c r="M52" s="124"/>
      <c r="N52" s="36"/>
      <c r="O52" s="178"/>
    </row>
    <row r="53" spans="1:15" x14ac:dyDescent="0.2">
      <c r="A53" s="8"/>
      <c r="B53" s="46" t="s">
        <v>5</v>
      </c>
      <c r="C53" s="114">
        <f>--(C52-D52)/D52</f>
        <v>2.0971295341171512</v>
      </c>
      <c r="D53" s="114"/>
      <c r="E53" s="114"/>
      <c r="F53" s="183"/>
    </row>
    <row r="54" spans="1:15" x14ac:dyDescent="0.2">
      <c r="A54" s="8"/>
      <c r="B54" s="46" t="str">
        <f>B26</f>
        <v xml:space="preserve">margin </v>
      </c>
      <c r="C54" s="13">
        <f>C52/'Country Turnover'!C40</f>
        <v>3.457129880525895E-2</v>
      </c>
      <c r="D54" s="13">
        <f>D52/'Country Turnover'!D40</f>
        <v>9.1931436540641839E-3</v>
      </c>
      <c r="E54" s="13"/>
      <c r="F54" s="132">
        <f>F52/'Country Turnover'!F40</f>
        <v>1.0016712121420862E-2</v>
      </c>
    </row>
    <row r="55" spans="1:15" x14ac:dyDescent="0.2">
      <c r="A55" s="8"/>
      <c r="B55" s="83" t="s">
        <v>10</v>
      </c>
      <c r="C55" s="13">
        <f>C52/C84</f>
        <v>2.4136399960595526E-2</v>
      </c>
      <c r="D55" s="13">
        <f>D52/D84</f>
        <v>7.1803900581723585E-3</v>
      </c>
      <c r="E55" s="13"/>
      <c r="F55" s="132">
        <f>F52/F84</f>
        <v>5.846164911534087E-3</v>
      </c>
    </row>
    <row r="56" spans="1:15" x14ac:dyDescent="0.2">
      <c r="A56" s="8"/>
      <c r="B56" s="82" t="s">
        <v>51</v>
      </c>
      <c r="C56" s="22">
        <v>-4.23371676196952E-2</v>
      </c>
      <c r="D56" s="22"/>
      <c r="E56" s="22"/>
      <c r="F56" s="182"/>
    </row>
    <row r="57" spans="1:15" x14ac:dyDescent="0.2">
      <c r="A57" s="8"/>
      <c r="B57" s="46" t="s">
        <v>5</v>
      </c>
      <c r="C57" s="114"/>
      <c r="D57" s="114"/>
      <c r="E57" s="114"/>
      <c r="F57" s="183"/>
    </row>
    <row r="58" spans="1:15" x14ac:dyDescent="0.2">
      <c r="A58" s="8"/>
      <c r="B58" s="46" t="str">
        <f>B30</f>
        <v xml:space="preserve">margin </v>
      </c>
      <c r="C58" s="13">
        <f>+C56/'Country Turnover'!C43</f>
        <v>-0.41018004636084027</v>
      </c>
      <c r="D58" s="13"/>
      <c r="E58" s="13"/>
      <c r="F58" s="132"/>
    </row>
    <row r="59" spans="1:15" x14ac:dyDescent="0.2">
      <c r="A59" s="8"/>
      <c r="B59" s="83" t="s">
        <v>10</v>
      </c>
      <c r="C59" s="13">
        <f>C56/C84</f>
        <v>-1.3132720867760268E-3</v>
      </c>
      <c r="D59" s="13"/>
      <c r="E59" s="13"/>
      <c r="F59" s="132"/>
    </row>
    <row r="60" spans="1:15" x14ac:dyDescent="0.2">
      <c r="A60" s="8"/>
      <c r="B60" s="82" t="s">
        <v>15</v>
      </c>
      <c r="C60" s="22"/>
      <c r="D60" s="22"/>
      <c r="E60" s="22"/>
      <c r="F60" s="182">
        <v>-4.7979807227276502E-2</v>
      </c>
      <c r="M60" s="124"/>
      <c r="N60" s="36"/>
      <c r="O60" s="178"/>
    </row>
    <row r="61" spans="1:15" x14ac:dyDescent="0.2">
      <c r="A61" s="8"/>
      <c r="B61" s="46" t="s">
        <v>5</v>
      </c>
      <c r="C61" s="114"/>
      <c r="D61" s="114"/>
      <c r="E61" s="114"/>
      <c r="F61" s="183"/>
    </row>
    <row r="62" spans="1:15" x14ac:dyDescent="0.2">
      <c r="A62" s="8"/>
      <c r="B62" s="46" t="str">
        <f>B30</f>
        <v xml:space="preserve">margin </v>
      </c>
      <c r="C62" s="13"/>
      <c r="D62" s="13"/>
      <c r="E62" s="13"/>
      <c r="F62" s="132">
        <f>F60/'Country Turnover'!F46</f>
        <v>-2.4742542266227997E-2</v>
      </c>
    </row>
    <row r="63" spans="1:15" ht="13.5" thickBot="1" x14ac:dyDescent="0.25">
      <c r="A63" s="8"/>
      <c r="B63" s="83" t="s">
        <v>10</v>
      </c>
      <c r="C63" s="13"/>
      <c r="D63" s="13"/>
      <c r="E63" s="13"/>
      <c r="F63" s="132">
        <f>F60/F84</f>
        <v>-1.0246798690309376E-3</v>
      </c>
    </row>
    <row r="64" spans="1:15" x14ac:dyDescent="0.2">
      <c r="A64" s="8"/>
      <c r="B64" s="100" t="s">
        <v>50</v>
      </c>
      <c r="C64" s="101">
        <f>+C60+C56+C52+C48+C44+C40+C36+C32+C28+C24+C20+C16+C12+C8</f>
        <v>18.892870388736394</v>
      </c>
      <c r="D64" s="101">
        <f>+D60+D56+D52+D48+D44+D40+D36+D32+D28+D24+D20+D16+D12+D8</f>
        <v>19.142425587930877</v>
      </c>
      <c r="E64" s="101"/>
      <c r="F64" s="184">
        <f>+F60+F56+F52+F48+F44+F40+F36+F32+F28+F24+F20+F16+F12+F8</f>
        <v>19.096122820703599</v>
      </c>
    </row>
    <row r="65" spans="1:6" x14ac:dyDescent="0.2">
      <c r="A65" s="8"/>
      <c r="B65" s="102" t="str">
        <f>B37</f>
        <v>y-o-y growth (%)</v>
      </c>
      <c r="C65" s="94">
        <f>(C64-D64)/D64</f>
        <v>-1.3036759529148933E-2</v>
      </c>
      <c r="D65" s="94"/>
      <c r="E65" s="94"/>
      <c r="F65" s="169"/>
    </row>
    <row r="66" spans="1:6" x14ac:dyDescent="0.2">
      <c r="A66" s="8"/>
      <c r="B66" s="102" t="str">
        <f>+B6</f>
        <v xml:space="preserve">margin </v>
      </c>
      <c r="C66" s="94">
        <f>C64/'Country Turnover'!C49</f>
        <v>6.3649235916229993E-2</v>
      </c>
      <c r="D66" s="94">
        <f>D64/'Country Turnover'!D49</f>
        <v>7.2652609479830557E-2</v>
      </c>
      <c r="E66" s="94"/>
      <c r="F66" s="169">
        <f>F64/'Country Turnover'!F49</f>
        <v>7.194735222601932E-2</v>
      </c>
    </row>
    <row r="67" spans="1:6" ht="13.5" thickBot="1" x14ac:dyDescent="0.25">
      <c r="A67" s="8"/>
      <c r="B67" s="103" t="str">
        <f>B39</f>
        <v>% of Total Ebit</v>
      </c>
      <c r="C67" s="96">
        <f>C64/C84</f>
        <v>0.58604485645994375</v>
      </c>
      <c r="D67" s="96">
        <f>D64/D84</f>
        <v>0.5470975799430009</v>
      </c>
      <c r="E67" s="96"/>
      <c r="F67" s="170">
        <f>F64/F84</f>
        <v>0.40782599517809642</v>
      </c>
    </row>
    <row r="68" spans="1:6" ht="12.75" hidden="1" customHeight="1" x14ac:dyDescent="0.2">
      <c r="A68" s="191"/>
      <c r="B68" s="82" t="s">
        <v>12</v>
      </c>
      <c r="C68" s="15"/>
      <c r="D68" s="15"/>
      <c r="E68" s="26"/>
      <c r="F68" s="185"/>
    </row>
    <row r="69" spans="1:6" ht="12.75" hidden="1" customHeight="1" x14ac:dyDescent="0.2">
      <c r="A69" s="191"/>
      <c r="B69" s="46" t="s">
        <v>5</v>
      </c>
      <c r="C69" s="13"/>
      <c r="D69" s="13"/>
      <c r="E69" s="25"/>
      <c r="F69" s="132"/>
    </row>
    <row r="70" spans="1:6" ht="12.75" hidden="1" customHeight="1" x14ac:dyDescent="0.2">
      <c r="A70" s="191"/>
      <c r="B70" s="46" t="str">
        <f>B10</f>
        <v xml:space="preserve">margin </v>
      </c>
      <c r="C70" s="13"/>
      <c r="D70" s="13"/>
      <c r="E70" s="25"/>
      <c r="F70" s="132"/>
    </row>
    <row r="71" spans="1:6" ht="13.5" hidden="1" thickBot="1" x14ac:dyDescent="0.25">
      <c r="A71" s="191"/>
      <c r="B71" s="83" t="s">
        <v>8</v>
      </c>
      <c r="C71" s="14"/>
      <c r="D71" s="14"/>
      <c r="E71" s="27"/>
      <c r="F71" s="171"/>
    </row>
    <row r="72" spans="1:6" ht="12.75" hidden="1" customHeight="1" x14ac:dyDescent="0.2">
      <c r="A72" s="191"/>
      <c r="B72" s="82" t="s">
        <v>11</v>
      </c>
      <c r="C72" s="12"/>
      <c r="D72" s="12"/>
      <c r="E72" s="26"/>
      <c r="F72" s="131"/>
    </row>
    <row r="73" spans="1:6" ht="13.5" hidden="1" thickBot="1" x14ac:dyDescent="0.25">
      <c r="A73" s="191"/>
      <c r="B73" s="46" t="s">
        <v>5</v>
      </c>
      <c r="C73" s="13"/>
      <c r="D73" s="13"/>
      <c r="E73" s="25"/>
      <c r="F73" s="132"/>
    </row>
    <row r="74" spans="1:6" ht="13.5" hidden="1" thickBot="1" x14ac:dyDescent="0.25">
      <c r="A74" s="191"/>
      <c r="B74" s="46" t="str">
        <f>B10</f>
        <v xml:space="preserve">margin </v>
      </c>
      <c r="C74" s="13"/>
      <c r="D74" s="13"/>
      <c r="E74" s="25"/>
      <c r="F74" s="132"/>
    </row>
    <row r="75" spans="1:6" ht="13.5" hidden="1" thickBot="1" x14ac:dyDescent="0.25">
      <c r="A75" s="191"/>
      <c r="B75" s="83" t="s">
        <v>10</v>
      </c>
      <c r="C75" s="14"/>
      <c r="D75" s="14"/>
      <c r="E75" s="27"/>
      <c r="F75" s="171"/>
    </row>
    <row r="76" spans="1:6" ht="13.5" hidden="1" thickBot="1" x14ac:dyDescent="0.25">
      <c r="A76" s="191"/>
      <c r="B76" s="82" t="s">
        <v>15</v>
      </c>
      <c r="C76" s="15"/>
      <c r="D76" s="15"/>
      <c r="E76" s="26"/>
      <c r="F76" s="185"/>
    </row>
    <row r="77" spans="1:6" ht="13.5" hidden="1" thickBot="1" x14ac:dyDescent="0.25">
      <c r="A77" s="191"/>
      <c r="B77" s="46" t="s">
        <v>5</v>
      </c>
      <c r="C77" s="13"/>
      <c r="D77" s="13"/>
      <c r="E77" s="25"/>
      <c r="F77" s="132"/>
    </row>
    <row r="78" spans="1:6" ht="13.5" hidden="1" thickBot="1" x14ac:dyDescent="0.25">
      <c r="A78" s="191"/>
      <c r="B78" s="46" t="str">
        <f>B10</f>
        <v xml:space="preserve">margin </v>
      </c>
      <c r="C78" s="13"/>
      <c r="D78" s="13"/>
      <c r="E78" s="25"/>
      <c r="F78" s="132"/>
    </row>
    <row r="79" spans="1:6" ht="13.5" hidden="1" thickBot="1" x14ac:dyDescent="0.25">
      <c r="A79" s="191"/>
      <c r="B79" s="83" t="s">
        <v>10</v>
      </c>
      <c r="C79" s="14"/>
      <c r="D79" s="14"/>
      <c r="E79" s="27"/>
      <c r="F79" s="171"/>
    </row>
    <row r="80" spans="1:6" ht="13.5" hidden="1" thickBot="1" x14ac:dyDescent="0.25">
      <c r="B80" s="79" t="s">
        <v>33</v>
      </c>
      <c r="C80" s="16"/>
      <c r="D80" s="16"/>
      <c r="E80" s="28"/>
      <c r="F80" s="186"/>
    </row>
    <row r="81" spans="2:15" ht="13.5" hidden="1" thickBot="1" x14ac:dyDescent="0.25">
      <c r="B81" s="80" t="str">
        <f>B41</f>
        <v>y-o-y growth (%)</v>
      </c>
      <c r="C81" s="20"/>
      <c r="D81" s="20"/>
      <c r="E81" s="29"/>
      <c r="F81" s="187"/>
    </row>
    <row r="82" spans="2:15" ht="13.5" hidden="1" thickBot="1" x14ac:dyDescent="0.25">
      <c r="B82" s="80" t="str">
        <f>B42</f>
        <v xml:space="preserve">margin </v>
      </c>
      <c r="C82" s="13"/>
      <c r="D82" s="13"/>
      <c r="E82" s="29"/>
      <c r="F82" s="132"/>
    </row>
    <row r="83" spans="2:15" ht="13.5" hidden="1" thickBot="1" x14ac:dyDescent="0.25">
      <c r="B83" s="81" t="str">
        <f>B43</f>
        <v>% of Total Ebit</v>
      </c>
      <c r="C83" s="17"/>
      <c r="D83" s="17"/>
      <c r="E83" s="30"/>
      <c r="F83" s="188"/>
    </row>
    <row r="84" spans="2:15" ht="17.25" customHeight="1" x14ac:dyDescent="0.2">
      <c r="B84" s="104" t="s">
        <v>45</v>
      </c>
      <c r="C84" s="98">
        <f>+C64+C4</f>
        <v>32.237925442875593</v>
      </c>
      <c r="D84" s="98">
        <f>+D64+D4</f>
        <v>34.989051843229177</v>
      </c>
      <c r="E84" s="98"/>
      <c r="F84" s="176">
        <f>+F64+F4</f>
        <v>46.824192293981596</v>
      </c>
      <c r="O84" s="179"/>
    </row>
    <row r="85" spans="2:15" ht="17.25" customHeight="1" x14ac:dyDescent="0.2">
      <c r="B85" s="107" t="s">
        <v>5</v>
      </c>
      <c r="C85" s="108">
        <f>+C84/D84-1</f>
        <v>-7.8628206693916458E-2</v>
      </c>
      <c r="D85" s="108"/>
      <c r="E85" s="108"/>
      <c r="F85" s="189"/>
      <c r="O85" s="126"/>
    </row>
    <row r="86" spans="2:15" ht="18" customHeight="1" thickBot="1" x14ac:dyDescent="0.25">
      <c r="B86" s="105" t="s">
        <v>26</v>
      </c>
      <c r="C86" s="55">
        <f>+C84/'Country Turnover'!C52</f>
        <v>7.2433430303538146E-2</v>
      </c>
      <c r="D86" s="55">
        <f>+D84/'Country Turnover'!D52</f>
        <v>8.6124813986398902E-2</v>
      </c>
      <c r="E86" s="55"/>
      <c r="F86" s="140">
        <f>+F84/'Country Turnover'!F52</f>
        <v>0.11470923192188383</v>
      </c>
    </row>
    <row r="87" spans="2:15" x14ac:dyDescent="0.2">
      <c r="B87" s="34"/>
      <c r="C87" s="125"/>
      <c r="D87" s="34"/>
      <c r="E87" s="34"/>
      <c r="F87" s="34"/>
    </row>
    <row r="88" spans="2:15" x14ac:dyDescent="0.2">
      <c r="B88" s="56"/>
      <c r="C88" s="56"/>
      <c r="D88" s="56"/>
      <c r="E88" s="56"/>
      <c r="F88" s="56"/>
    </row>
    <row r="89" spans="2:15" x14ac:dyDescent="0.2">
      <c r="B89" s="190" t="s">
        <v>49</v>
      </c>
      <c r="C89" s="190"/>
      <c r="D89" s="190"/>
      <c r="E89" s="190"/>
      <c r="F89" s="190"/>
    </row>
    <row r="90" spans="2:15" x14ac:dyDescent="0.2">
      <c r="B90" s="190"/>
      <c r="C90" s="190"/>
      <c r="D90" s="190"/>
      <c r="E90" s="190"/>
      <c r="F90" s="190"/>
    </row>
    <row r="91" spans="2:15" x14ac:dyDescent="0.2">
      <c r="B91" s="190"/>
      <c r="C91" s="190"/>
      <c r="D91" s="190"/>
      <c r="E91" s="190"/>
      <c r="F91" s="190"/>
    </row>
    <row r="92" spans="2:15" x14ac:dyDescent="0.2">
      <c r="B92" s="56"/>
      <c r="C92" s="56"/>
      <c r="D92" s="56"/>
      <c r="E92" s="56"/>
      <c r="F92" s="56"/>
    </row>
    <row r="93" spans="2:15" x14ac:dyDescent="0.2">
      <c r="B93" s="149" t="s">
        <v>58</v>
      </c>
      <c r="C93" s="56"/>
      <c r="D93" s="56"/>
      <c r="E93" s="56"/>
      <c r="F93" s="56"/>
    </row>
    <row r="94" spans="2:15" x14ac:dyDescent="0.2">
      <c r="E94" s="35"/>
      <c r="F94" s="35"/>
    </row>
  </sheetData>
  <mergeCells count="3">
    <mergeCell ref="A8:A39"/>
    <mergeCell ref="A68:A79"/>
    <mergeCell ref="B89:F91"/>
  </mergeCells>
  <phoneticPr fontId="4" type="noConversion"/>
  <pageMargins left="0.75" right="0.75" top="1" bottom="1" header="0.5" footer="0.5"/>
  <pageSetup paperSize="9" scale="50" orientation="landscape" r:id="rId1"/>
  <headerFooter alignWithMargins="0"/>
  <colBreaks count="1" manualBreakCount="1">
    <brk id="33" max="1048575" man="1"/>
  </colBreaks>
  <customProperties>
    <customPr name="EpmWorksheetKeyString_GU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Activity Turnover</vt:lpstr>
      <vt:lpstr>Activity EBIT</vt:lpstr>
      <vt:lpstr>Country Turnover</vt:lpstr>
      <vt:lpstr>Country EBIT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dc:creator>
  <cp:lastModifiedBy>Pappa Eleni</cp:lastModifiedBy>
  <cp:lastPrinted>2015-03-16T13:24:50Z</cp:lastPrinted>
  <dcterms:created xsi:type="dcterms:W3CDTF">2005-02-18T13:29:11Z</dcterms:created>
  <dcterms:modified xsi:type="dcterms:W3CDTF">2023-03-27T15:03:45Z</dcterms:modified>
</cp:coreProperties>
</file>