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24226"/>
  <mc:AlternateContent xmlns:mc="http://schemas.openxmlformats.org/markup-compatibility/2006">
    <mc:Choice Requires="x15">
      <x15ac:absPath xmlns:x15ac="http://schemas.microsoft.com/office/spreadsheetml/2010/11/ac" url="https://grsarantis-my.sharepoint.com/personal/mas02_sarantis_gr/Documents/MY DOCS/IR/Financial/2021/12M 2021/Site/"/>
    </mc:Choice>
  </mc:AlternateContent>
  <xr:revisionPtr revIDLastSave="189" documentId="101_{63028C97-0F55-4C89-971B-F4211A9E2176}" xr6:coauthVersionLast="45" xr6:coauthVersionMax="45" xr10:uidLastSave="{5C2D027C-1118-4D35-859C-27BDB2DB3DEA}"/>
  <bookViews>
    <workbookView xWindow="-120" yWindow="-120" windowWidth="29040" windowHeight="15840" tabRatio="706" xr2:uid="{00000000-000D-0000-FFFF-FFFF00000000}"/>
  </bookViews>
  <sheets>
    <sheet name="Activity Turnover" sheetId="7" r:id="rId1"/>
    <sheet name="Activity EBIT" sheetId="11" r:id="rId2"/>
    <sheet name="Country Turnover" sheetId="10" r:id="rId3"/>
    <sheet name="Country EBIT"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8" i="11" l="1"/>
  <c r="C57" i="12" l="1"/>
  <c r="C53" i="12"/>
  <c r="C80" i="12"/>
  <c r="C63" i="12"/>
  <c r="C62" i="12"/>
  <c r="C61" i="12"/>
  <c r="C59" i="12"/>
  <c r="C58" i="12"/>
  <c r="C55" i="12"/>
  <c r="C54" i="12"/>
  <c r="C51" i="12"/>
  <c r="C50" i="12"/>
  <c r="C49" i="12"/>
  <c r="C47" i="12"/>
  <c r="C46" i="12"/>
  <c r="C45" i="12"/>
  <c r="C43" i="12"/>
  <c r="C42" i="12"/>
  <c r="C41" i="12"/>
  <c r="C39" i="12"/>
  <c r="C38" i="12"/>
  <c r="C37" i="12"/>
  <c r="C35" i="12"/>
  <c r="C34" i="12"/>
  <c r="C33" i="12"/>
  <c r="C31" i="12"/>
  <c r="C30" i="12"/>
  <c r="C29" i="12"/>
  <c r="C27" i="12"/>
  <c r="C26" i="12"/>
  <c r="C25" i="12"/>
  <c r="C23" i="12"/>
  <c r="C22" i="12"/>
  <c r="C21" i="12"/>
  <c r="C19" i="12"/>
  <c r="C18" i="12"/>
  <c r="C17" i="12"/>
  <c r="C15" i="12"/>
  <c r="C14" i="12"/>
  <c r="C13" i="12"/>
  <c r="C11" i="12"/>
  <c r="C10" i="12"/>
  <c r="C9" i="12"/>
  <c r="C7" i="12"/>
  <c r="C6" i="12"/>
  <c r="C5" i="12"/>
  <c r="C49" i="10"/>
  <c r="C47" i="10"/>
  <c r="C44" i="10"/>
  <c r="C41" i="10"/>
  <c r="C38" i="10"/>
  <c r="C35" i="10"/>
  <c r="C32" i="10"/>
  <c r="C29" i="10"/>
  <c r="C26" i="10"/>
  <c r="C23" i="10"/>
  <c r="C20" i="10"/>
  <c r="C17" i="10"/>
  <c r="C14" i="10"/>
  <c r="C11" i="10"/>
  <c r="C8" i="10"/>
  <c r="C5" i="10"/>
  <c r="C58" i="11"/>
  <c r="C59" i="11" s="1"/>
  <c r="E55" i="11"/>
  <c r="C5" i="11"/>
  <c r="C52" i="11"/>
  <c r="C49" i="11"/>
  <c r="C42" i="11"/>
  <c r="C41" i="11"/>
  <c r="C38" i="11"/>
  <c r="C37" i="11"/>
  <c r="C34" i="11"/>
  <c r="C33" i="11"/>
  <c r="C30" i="11"/>
  <c r="C29" i="11"/>
  <c r="C26" i="11"/>
  <c r="C25" i="11"/>
  <c r="C22" i="11"/>
  <c r="C21" i="11"/>
  <c r="C19" i="11"/>
  <c r="C18" i="11"/>
  <c r="C17" i="11"/>
  <c r="C14" i="11"/>
  <c r="C13" i="11"/>
  <c r="C10" i="11"/>
  <c r="C9" i="11"/>
  <c r="C6" i="11"/>
  <c r="C5" i="7"/>
  <c r="C37" i="7"/>
  <c r="C27" i="7" s="1"/>
  <c r="C33" i="7"/>
  <c r="C32" i="7"/>
  <c r="C30" i="7"/>
  <c r="C29" i="7"/>
  <c r="C26" i="7"/>
  <c r="C23" i="7"/>
  <c r="C21" i="7"/>
  <c r="C20" i="7"/>
  <c r="C18" i="7"/>
  <c r="C17" i="7"/>
  <c r="C14" i="7"/>
  <c r="C12" i="7"/>
  <c r="C11" i="7"/>
  <c r="C9" i="7"/>
  <c r="C8" i="7"/>
  <c r="C82" i="12" l="1"/>
  <c r="C6" i="10"/>
  <c r="C12" i="10"/>
  <c r="C18" i="10"/>
  <c r="C24" i="10"/>
  <c r="C30" i="10"/>
  <c r="C36" i="10"/>
  <c r="C42" i="10"/>
  <c r="C48" i="10"/>
  <c r="C9" i="10"/>
  <c r="C15" i="10"/>
  <c r="C21" i="10"/>
  <c r="C27" i="10"/>
  <c r="C33" i="10"/>
  <c r="C39" i="10"/>
  <c r="C45" i="10"/>
  <c r="C61" i="11"/>
  <c r="C31" i="11"/>
  <c r="C15" i="11"/>
  <c r="C35" i="11"/>
  <c r="C11" i="11"/>
  <c r="C27" i="11"/>
  <c r="C43" i="11"/>
  <c r="C7" i="11"/>
  <c r="C23" i="11"/>
  <c r="C39" i="11"/>
  <c r="C53" i="11"/>
  <c r="C50" i="11"/>
  <c r="C15" i="7"/>
  <c r="C6" i="7"/>
  <c r="C24" i="7"/>
  <c r="E45" i="12" l="1"/>
  <c r="D49" i="12" l="1"/>
  <c r="D45" i="12"/>
  <c r="D25" i="11"/>
  <c r="D37" i="7"/>
  <c r="C38" i="7" s="1"/>
  <c r="D29" i="7"/>
  <c r="D80" i="12"/>
  <c r="D15" i="12" s="1"/>
  <c r="D62" i="12"/>
  <c r="D58" i="12"/>
  <c r="D54" i="12"/>
  <c r="D50" i="12"/>
  <c r="D46" i="12"/>
  <c r="D41" i="12"/>
  <c r="D42" i="12"/>
  <c r="D37" i="12"/>
  <c r="D38" i="12"/>
  <c r="D33" i="12"/>
  <c r="D35" i="12"/>
  <c r="D34" i="12"/>
  <c r="D29" i="12"/>
  <c r="D30" i="12"/>
  <c r="D25" i="12"/>
  <c r="D26" i="12"/>
  <c r="D21" i="12"/>
  <c r="D22" i="12"/>
  <c r="D17" i="12"/>
  <c r="D18" i="12"/>
  <c r="D13" i="12"/>
  <c r="D14" i="12"/>
  <c r="D9" i="12"/>
  <c r="D11" i="12"/>
  <c r="D10" i="12"/>
  <c r="D5" i="12"/>
  <c r="D6" i="12"/>
  <c r="D49" i="10"/>
  <c r="D44" i="10"/>
  <c r="D41" i="10"/>
  <c r="D38" i="10"/>
  <c r="D35" i="10"/>
  <c r="D32" i="10"/>
  <c r="D29" i="10"/>
  <c r="D26" i="10"/>
  <c r="D23" i="10"/>
  <c r="D20" i="10"/>
  <c r="D17" i="10"/>
  <c r="D14" i="10"/>
  <c r="D11" i="10"/>
  <c r="D8" i="10"/>
  <c r="D5" i="10"/>
  <c r="D52" i="11"/>
  <c r="D49" i="11"/>
  <c r="D41" i="11"/>
  <c r="D42" i="11"/>
  <c r="D37" i="11"/>
  <c r="D38" i="11"/>
  <c r="D33" i="11"/>
  <c r="D34" i="11"/>
  <c r="D29" i="11"/>
  <c r="D30" i="11"/>
  <c r="D26" i="11"/>
  <c r="D21" i="11"/>
  <c r="D22" i="11"/>
  <c r="D17" i="11"/>
  <c r="D18" i="11"/>
  <c r="D13" i="11"/>
  <c r="D14" i="11"/>
  <c r="D9" i="11"/>
  <c r="D10" i="11"/>
  <c r="D5" i="11"/>
  <c r="D6" i="11"/>
  <c r="D32" i="7"/>
  <c r="D33" i="7"/>
  <c r="D30" i="7"/>
  <c r="D26" i="7"/>
  <c r="D23" i="7"/>
  <c r="D20" i="7"/>
  <c r="D21" i="7"/>
  <c r="D17" i="7"/>
  <c r="D18" i="7"/>
  <c r="D14" i="7"/>
  <c r="D11" i="7"/>
  <c r="D12" i="7"/>
  <c r="D8" i="7"/>
  <c r="D9" i="7"/>
  <c r="D5" i="7"/>
  <c r="E8" i="7"/>
  <c r="E9" i="7"/>
  <c r="E11" i="7"/>
  <c r="E12" i="7"/>
  <c r="E5" i="7"/>
  <c r="D82" i="12" l="1"/>
  <c r="C50" i="10"/>
  <c r="D15" i="7"/>
  <c r="D27" i="7"/>
  <c r="D9" i="10"/>
  <c r="D15" i="10"/>
  <c r="D21" i="10"/>
  <c r="D27" i="10"/>
  <c r="D33" i="10"/>
  <c r="D39" i="10"/>
  <c r="D45" i="10"/>
  <c r="D6" i="7"/>
  <c r="D24" i="7"/>
  <c r="D6" i="10"/>
  <c r="D12" i="10"/>
  <c r="D18" i="10"/>
  <c r="D24" i="10"/>
  <c r="D30" i="10"/>
  <c r="D36" i="10"/>
  <c r="D42" i="10"/>
  <c r="D48" i="10"/>
  <c r="D31" i="12"/>
  <c r="D43" i="12"/>
  <c r="D47" i="12"/>
  <c r="D51" i="12"/>
  <c r="C81" i="12"/>
  <c r="D19" i="12"/>
  <c r="D39" i="11"/>
  <c r="D59" i="12"/>
  <c r="D27" i="12"/>
  <c r="D7" i="12"/>
  <c r="D23" i="12"/>
  <c r="D55" i="12"/>
  <c r="D63" i="12"/>
  <c r="D39" i="12"/>
  <c r="D61" i="11"/>
  <c r="D7" i="11"/>
  <c r="D19" i="11"/>
  <c r="D50" i="11"/>
  <c r="D23" i="11"/>
  <c r="D15" i="11"/>
  <c r="D35" i="11"/>
  <c r="D31" i="11"/>
  <c r="D43" i="11"/>
  <c r="D53" i="11"/>
  <c r="D11" i="11"/>
  <c r="D27" i="11"/>
  <c r="E41" i="12"/>
  <c r="E38" i="12"/>
  <c r="E30" i="12"/>
  <c r="E26" i="12"/>
  <c r="E17" i="12"/>
  <c r="E10" i="12"/>
  <c r="E5" i="12"/>
  <c r="E58" i="12"/>
  <c r="E54" i="12"/>
  <c r="E50" i="12"/>
  <c r="E49" i="12"/>
  <c r="E46" i="12"/>
  <c r="E42" i="12"/>
  <c r="E34" i="12"/>
  <c r="E33" i="12"/>
  <c r="E22" i="12"/>
  <c r="E21" i="12"/>
  <c r="E14" i="12"/>
  <c r="E13" i="12"/>
  <c r="E9" i="12"/>
  <c r="E46" i="10"/>
  <c r="D47" i="10" s="1"/>
  <c r="E20" i="10"/>
  <c r="E44" i="10"/>
  <c r="E41" i="10"/>
  <c r="E38" i="10"/>
  <c r="E35" i="10"/>
  <c r="E32" i="10"/>
  <c r="E29" i="10"/>
  <c r="E26" i="10"/>
  <c r="E23" i="10"/>
  <c r="E17" i="10"/>
  <c r="E14" i="10"/>
  <c r="E11" i="10"/>
  <c r="E8" i="10"/>
  <c r="E5" i="10"/>
  <c r="E37" i="11"/>
  <c r="E34" i="11"/>
  <c r="E30" i="11"/>
  <c r="E26" i="11"/>
  <c r="E58" i="11"/>
  <c r="D59" i="11" s="1"/>
  <c r="E52" i="11"/>
  <c r="E49" i="11"/>
  <c r="E46" i="11"/>
  <c r="E45" i="11"/>
  <c r="E42" i="11"/>
  <c r="E41" i="11"/>
  <c r="E38" i="11"/>
  <c r="E22" i="11"/>
  <c r="E21" i="11"/>
  <c r="E18" i="11"/>
  <c r="E17" i="11"/>
  <c r="E14" i="11"/>
  <c r="E13" i="11"/>
  <c r="E10" i="11"/>
  <c r="E9" i="11"/>
  <c r="E6" i="11"/>
  <c r="E5" i="11"/>
  <c r="E32" i="7"/>
  <c r="E36" i="7"/>
  <c r="E35" i="7"/>
  <c r="E29" i="7"/>
  <c r="E26" i="7"/>
  <c r="E23" i="7"/>
  <c r="E21" i="7"/>
  <c r="E20" i="7"/>
  <c r="E18" i="7"/>
  <c r="E17" i="7"/>
  <c r="E14" i="7"/>
  <c r="H17" i="12"/>
  <c r="H54" i="12"/>
  <c r="H50" i="12"/>
  <c r="H34" i="12"/>
  <c r="H58" i="12"/>
  <c r="H14" i="10"/>
  <c r="K37" i="7"/>
  <c r="K27" i="7" s="1"/>
  <c r="K21" i="7"/>
  <c r="H6" i="11"/>
  <c r="H33" i="12"/>
  <c r="H13" i="12"/>
  <c r="H10" i="12"/>
  <c r="H38" i="12"/>
  <c r="H26" i="12"/>
  <c r="H6" i="12"/>
  <c r="J60" i="12"/>
  <c r="J80" i="12" s="1"/>
  <c r="H25" i="12"/>
  <c r="H22" i="12"/>
  <c r="H29" i="12"/>
  <c r="J34" i="12"/>
  <c r="K60" i="12"/>
  <c r="K80" i="12" s="1"/>
  <c r="K34" i="12"/>
  <c r="B34" i="12"/>
  <c r="H46" i="12"/>
  <c r="H45" i="12"/>
  <c r="H42" i="12"/>
  <c r="H41" i="12"/>
  <c r="H37" i="12"/>
  <c r="H30" i="12"/>
  <c r="H21" i="12"/>
  <c r="H18" i="12"/>
  <c r="H14" i="12"/>
  <c r="H9" i="12"/>
  <c r="K46" i="10"/>
  <c r="K49" i="10"/>
  <c r="K38" i="12"/>
  <c r="K45" i="10"/>
  <c r="J45" i="10"/>
  <c r="H44" i="10"/>
  <c r="K42" i="10"/>
  <c r="J42" i="10"/>
  <c r="H41" i="10"/>
  <c r="H26" i="10"/>
  <c r="K26" i="12"/>
  <c r="H8" i="10"/>
  <c r="H5" i="10"/>
  <c r="J46" i="10"/>
  <c r="J48" i="10" s="1"/>
  <c r="J49" i="10"/>
  <c r="J30" i="10" s="1"/>
  <c r="H38" i="10"/>
  <c r="H35" i="10"/>
  <c r="H32" i="10"/>
  <c r="H29" i="10"/>
  <c r="H23" i="10"/>
  <c r="H20" i="10"/>
  <c r="H17" i="10"/>
  <c r="H11" i="10"/>
  <c r="H30" i="11"/>
  <c r="H10" i="11"/>
  <c r="K58" i="11"/>
  <c r="K15" i="11" s="1"/>
  <c r="J58" i="11"/>
  <c r="J56" i="11" s="1"/>
  <c r="H58" i="11"/>
  <c r="H31" i="11" s="1"/>
  <c r="H55" i="11"/>
  <c r="H52" i="11"/>
  <c r="H5" i="11"/>
  <c r="H49" i="11"/>
  <c r="H46" i="11"/>
  <c r="H45" i="11"/>
  <c r="H42" i="11"/>
  <c r="H41" i="11"/>
  <c r="H38" i="11"/>
  <c r="H37" i="11"/>
  <c r="H34" i="11"/>
  <c r="H33" i="11"/>
  <c r="H26" i="11"/>
  <c r="H25" i="11"/>
  <c r="H22" i="11"/>
  <c r="H21" i="11"/>
  <c r="H18" i="11"/>
  <c r="H17" i="11"/>
  <c r="H14" i="11"/>
  <c r="H13" i="11"/>
  <c r="H9" i="11"/>
  <c r="K30" i="7"/>
  <c r="J37" i="7"/>
  <c r="J27" i="7" s="1"/>
  <c r="H36" i="7"/>
  <c r="K26" i="11"/>
  <c r="H17" i="7"/>
  <c r="H8" i="7"/>
  <c r="H35" i="7"/>
  <c r="H33" i="7"/>
  <c r="H30" i="7"/>
  <c r="H29" i="7"/>
  <c r="H26" i="7"/>
  <c r="H23" i="7"/>
  <c r="H21" i="7"/>
  <c r="H18" i="7"/>
  <c r="H12" i="7"/>
  <c r="H11" i="7"/>
  <c r="J42" i="12"/>
  <c r="J38" i="12"/>
  <c r="J22" i="12"/>
  <c r="J18" i="12"/>
  <c r="J10" i="12"/>
  <c r="J50" i="12"/>
  <c r="J46" i="12"/>
  <c r="J30" i="12"/>
  <c r="J26" i="12"/>
  <c r="J14" i="12"/>
  <c r="J6" i="12"/>
  <c r="J38" i="11"/>
  <c r="J34" i="11"/>
  <c r="J22" i="11"/>
  <c r="J18" i="11"/>
  <c r="J6" i="11"/>
  <c r="J46" i="11"/>
  <c r="J45" i="11"/>
  <c r="J42" i="11"/>
  <c r="J30" i="11"/>
  <c r="J26" i="11"/>
  <c r="J14" i="11"/>
  <c r="J10" i="11"/>
  <c r="J21" i="7"/>
  <c r="J36" i="7"/>
  <c r="J35" i="7"/>
  <c r="J30" i="7"/>
  <c r="J12" i="7"/>
  <c r="K50" i="12"/>
  <c r="K42" i="12"/>
  <c r="K22" i="12"/>
  <c r="K14" i="12"/>
  <c r="K34" i="11"/>
  <c r="K18" i="11"/>
  <c r="K46" i="11"/>
  <c r="K45" i="11"/>
  <c r="K6" i="11"/>
  <c r="K46" i="12"/>
  <c r="K30" i="12"/>
  <c r="K6" i="12"/>
  <c r="K38" i="11"/>
  <c r="K30" i="11"/>
  <c r="K22" i="11"/>
  <c r="K14" i="11"/>
  <c r="K36" i="7"/>
  <c r="K35" i="7"/>
  <c r="K18" i="7"/>
  <c r="K12" i="7"/>
  <c r="B32" i="11"/>
  <c r="B12" i="7"/>
  <c r="B18" i="7" s="1"/>
  <c r="B21" i="7" s="1"/>
  <c r="B30" i="7" s="1"/>
  <c r="B33" i="7" s="1"/>
  <c r="B36" i="7" s="1"/>
  <c r="B27" i="7"/>
  <c r="B49" i="11"/>
  <c r="B18" i="11"/>
  <c r="B34" i="11" s="1"/>
  <c r="B38" i="11" s="1"/>
  <c r="B22" i="11"/>
  <c r="B26" i="11" s="1"/>
  <c r="B50" i="11"/>
  <c r="B20" i="7"/>
  <c r="B26" i="7" s="1"/>
  <c r="B62" i="12"/>
  <c r="B74" i="12"/>
  <c r="B70" i="12"/>
  <c r="B66" i="12"/>
  <c r="B38" i="12"/>
  <c r="B42" i="12"/>
  <c r="B78" i="12" s="1"/>
  <c r="B30" i="12"/>
  <c r="B58" i="12" s="1"/>
  <c r="B26" i="12"/>
  <c r="B54" i="12" s="1"/>
  <c r="B22" i="12"/>
  <c r="B50" i="12" s="1"/>
  <c r="B18" i="12"/>
  <c r="B46" i="12" s="1"/>
  <c r="B3" i="12"/>
  <c r="B61" i="12"/>
  <c r="B63" i="12"/>
  <c r="B77" i="12"/>
  <c r="B79" i="12"/>
  <c r="B3" i="10"/>
  <c r="B47" i="10"/>
  <c r="B48" i="10"/>
  <c r="B3" i="11"/>
  <c r="B9" i="11"/>
  <c r="B21" i="11" s="1"/>
  <c r="B25" i="11" s="1"/>
  <c r="B10" i="11"/>
  <c r="B14" i="11" s="1"/>
  <c r="B11" i="11"/>
  <c r="B15" i="11" s="1"/>
  <c r="B23" i="11"/>
  <c r="B27" i="11" s="1"/>
  <c r="B8" i="7"/>
  <c r="B11" i="7" s="1"/>
  <c r="B17" i="7"/>
  <c r="J33" i="7"/>
  <c r="J18" i="7"/>
  <c r="J9" i="7"/>
  <c r="H5" i="12"/>
  <c r="H60" i="12"/>
  <c r="H80" i="12" s="1"/>
  <c r="K18" i="12"/>
  <c r="K10" i="12"/>
  <c r="H29" i="11"/>
  <c r="J15" i="7"/>
  <c r="J24" i="7"/>
  <c r="J6" i="7"/>
  <c r="H32" i="7"/>
  <c r="H14" i="7"/>
  <c r="H20" i="7"/>
  <c r="K42" i="11"/>
  <c r="K9" i="7"/>
  <c r="K33" i="7"/>
  <c r="K10" i="11"/>
  <c r="J53" i="11"/>
  <c r="J35" i="11"/>
  <c r="J23" i="11"/>
  <c r="J47" i="11"/>
  <c r="H37" i="7"/>
  <c r="H6" i="7" s="1"/>
  <c r="H49" i="12"/>
  <c r="K62" i="12"/>
  <c r="H46" i="10"/>
  <c r="H47" i="10" s="1"/>
  <c r="K35" i="11"/>
  <c r="K43" i="11"/>
  <c r="K39" i="11"/>
  <c r="H11" i="11"/>
  <c r="H27" i="11"/>
  <c r="H35" i="11"/>
  <c r="H23" i="11"/>
  <c r="H15" i="11"/>
  <c r="H39" i="11"/>
  <c r="H19" i="11"/>
  <c r="K6" i="7"/>
  <c r="K24" i="7"/>
  <c r="K15" i="7"/>
  <c r="H5" i="7"/>
  <c r="H9" i="7"/>
  <c r="E37" i="12"/>
  <c r="E29" i="12"/>
  <c r="E25" i="12"/>
  <c r="E18" i="12"/>
  <c r="E60" i="12"/>
  <c r="E6" i="12"/>
  <c r="J33" i="10"/>
  <c r="J6" i="10"/>
  <c r="E49" i="10"/>
  <c r="D50" i="10" s="1"/>
  <c r="E33" i="11"/>
  <c r="E29" i="11"/>
  <c r="E25" i="11"/>
  <c r="E35" i="11"/>
  <c r="E23" i="11"/>
  <c r="E11" i="11"/>
  <c r="E43" i="11"/>
  <c r="E31" i="11"/>
  <c r="E19" i="11"/>
  <c r="E7" i="11"/>
  <c r="E53" i="11"/>
  <c r="E39" i="11"/>
  <c r="E50" i="11"/>
  <c r="E15" i="11"/>
  <c r="E47" i="11"/>
  <c r="E27" i="11"/>
  <c r="E33" i="7"/>
  <c r="E30" i="7"/>
  <c r="E37" i="7"/>
  <c r="E27" i="7" s="1"/>
  <c r="E38" i="7"/>
  <c r="K33" i="10"/>
  <c r="K39" i="10"/>
  <c r="K6" i="10"/>
  <c r="K30" i="10"/>
  <c r="K21" i="10"/>
  <c r="K9" i="10"/>
  <c r="K48" i="10"/>
  <c r="K36" i="10"/>
  <c r="K18" i="10"/>
  <c r="K24" i="10"/>
  <c r="K15" i="10"/>
  <c r="K12" i="10"/>
  <c r="K27" i="10"/>
  <c r="J15" i="11"/>
  <c r="J9" i="10"/>
  <c r="J18" i="10"/>
  <c r="J31" i="11"/>
  <c r="J39" i="11"/>
  <c r="J27" i="11"/>
  <c r="J15" i="10"/>
  <c r="J12" i="10"/>
  <c r="J61" i="11"/>
  <c r="J21" i="10"/>
  <c r="J11" i="11"/>
  <c r="J7" i="11"/>
  <c r="J50" i="11"/>
  <c r="J36" i="10"/>
  <c r="J24" i="10"/>
  <c r="J27" i="10"/>
  <c r="J19" i="11"/>
  <c r="E30" i="10"/>
  <c r="E61" i="11"/>
  <c r="E15" i="10" l="1"/>
  <c r="E24" i="7"/>
  <c r="E47" i="10"/>
  <c r="E33" i="10"/>
  <c r="E42" i="10"/>
  <c r="E36" i="10"/>
  <c r="E6" i="10"/>
  <c r="E21" i="10"/>
  <c r="K31" i="11"/>
  <c r="K53" i="11"/>
  <c r="K47" i="11"/>
  <c r="K23" i="11"/>
  <c r="B13" i="11"/>
  <c r="E27" i="10"/>
  <c r="E12" i="10"/>
  <c r="E45" i="10"/>
  <c r="E48" i="10"/>
  <c r="D38" i="7"/>
  <c r="E6" i="7"/>
  <c r="E59" i="11"/>
  <c r="H15" i="7"/>
  <c r="K61" i="11"/>
  <c r="H7" i="11"/>
  <c r="H43" i="11"/>
  <c r="H50" i="11"/>
  <c r="K56" i="11"/>
  <c r="K50" i="11"/>
  <c r="K19" i="11"/>
  <c r="E9" i="10"/>
  <c r="E24" i="10"/>
  <c r="E39" i="10"/>
  <c r="E18" i="10"/>
  <c r="H27" i="7"/>
  <c r="H49" i="10"/>
  <c r="H53" i="11"/>
  <c r="H47" i="11"/>
  <c r="H59" i="11"/>
  <c r="H56" i="11"/>
  <c r="K11" i="11"/>
  <c r="K27" i="11"/>
  <c r="K7" i="11"/>
  <c r="E80" i="12"/>
  <c r="D81" i="12" s="1"/>
  <c r="D61" i="12"/>
  <c r="E15" i="7"/>
  <c r="H38" i="7"/>
  <c r="H15" i="10"/>
  <c r="H42" i="10"/>
  <c r="J39" i="10"/>
  <c r="J62" i="12"/>
  <c r="K47" i="12"/>
  <c r="K11" i="12"/>
  <c r="K31" i="12"/>
  <c r="K7" i="12"/>
  <c r="K63" i="12"/>
  <c r="K27" i="12"/>
  <c r="K51" i="12"/>
  <c r="K43" i="12"/>
  <c r="K35" i="12"/>
  <c r="K19" i="12"/>
  <c r="K23" i="12"/>
  <c r="K82" i="12"/>
  <c r="K15" i="12"/>
  <c r="K39" i="12"/>
  <c r="H15" i="12"/>
  <c r="H35" i="12"/>
  <c r="H7" i="12"/>
  <c r="H39" i="12"/>
  <c r="H55" i="12"/>
  <c r="H43" i="12"/>
  <c r="H27" i="12"/>
  <c r="H81" i="12"/>
  <c r="H82" i="12"/>
  <c r="J15" i="12"/>
  <c r="J51" i="12"/>
  <c r="J19" i="12"/>
  <c r="J7" i="12"/>
  <c r="J43" i="12"/>
  <c r="J35" i="12"/>
  <c r="J47" i="12"/>
  <c r="J82" i="12"/>
  <c r="J27" i="12"/>
  <c r="J11" i="12"/>
  <c r="J31" i="12"/>
  <c r="J39" i="12"/>
  <c r="J23" i="12"/>
  <c r="H61" i="12"/>
  <c r="E61" i="12"/>
  <c r="E62" i="12"/>
  <c r="H63" i="12"/>
  <c r="H62" i="12"/>
  <c r="J63" i="12"/>
  <c r="E59" i="12"/>
  <c r="E39" i="12"/>
  <c r="E82" i="12"/>
  <c r="E81" i="12"/>
  <c r="E63" i="12"/>
  <c r="H6" i="10"/>
  <c r="H59" i="12"/>
  <c r="H61" i="11"/>
  <c r="H30" i="10"/>
  <c r="J43" i="11"/>
  <c r="H27" i="10"/>
  <c r="H31" i="12"/>
  <c r="H50" i="10"/>
  <c r="H24" i="7"/>
  <c r="H45" i="10"/>
  <c r="H18" i="10"/>
  <c r="H36" i="10"/>
  <c r="H33" i="10"/>
  <c r="H47" i="12"/>
  <c r="H23" i="12"/>
  <c r="H11" i="12"/>
  <c r="B30" i="11"/>
  <c r="E50" i="10"/>
  <c r="H9" i="10"/>
  <c r="H39" i="10"/>
  <c r="H12" i="10"/>
  <c r="H19" i="12"/>
  <c r="H51" i="12"/>
  <c r="H48" i="10" l="1"/>
  <c r="H21" i="10"/>
  <c r="H24" i="10"/>
  <c r="E27" i="12"/>
  <c r="E23" i="12"/>
  <c r="E55" i="12"/>
  <c r="E15" i="12"/>
  <c r="E51" i="12"/>
  <c r="E35" i="12"/>
  <c r="E43" i="12"/>
  <c r="E47" i="12"/>
  <c r="E11" i="12"/>
  <c r="E7" i="12"/>
  <c r="E31" i="12"/>
  <c r="E19" i="12"/>
  <c r="E5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PAPPA ELENI</author>
  </authors>
  <commentList>
    <comment ref="J3" authorId="0" shapeId="0" xr:uid="{00000000-0006-0000-0000-000001000000}">
      <text>
        <r>
          <rPr>
            <b/>
            <sz val="9"/>
            <color indexed="81"/>
            <rFont val="Tahoma"/>
            <family val="2"/>
            <charset val="161"/>
          </rPr>
          <t>PAPPA ELENI:</t>
        </r>
        <r>
          <rPr>
            <sz val="9"/>
            <color indexed="81"/>
            <rFont val="Tahoma"/>
            <family val="2"/>
            <charset val="161"/>
          </rPr>
          <t xml:space="preserve">
will be adjusted for IFRS15 during FY 2018 results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PAPPA ELENI</author>
  </authors>
  <commentList>
    <comment ref="J3" authorId="0" shapeId="0" xr:uid="{00000000-0006-0000-0100-000001000000}">
      <text>
        <r>
          <rPr>
            <b/>
            <sz val="9"/>
            <color indexed="81"/>
            <rFont val="Tahoma"/>
            <family val="2"/>
            <charset val="161"/>
          </rPr>
          <t>PAPPA ELENI:</t>
        </r>
        <r>
          <rPr>
            <sz val="9"/>
            <color indexed="81"/>
            <rFont val="Tahoma"/>
            <family val="2"/>
            <charset val="161"/>
          </rPr>
          <t xml:space="preserve">
will be adjusted for IFRS 15 during FY 2018 results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PAPPA ELENI</author>
  </authors>
  <commentList>
    <comment ref="J3" authorId="0" shapeId="0" xr:uid="{00000000-0006-0000-0200-000001000000}">
      <text>
        <r>
          <rPr>
            <b/>
            <sz val="9"/>
            <color indexed="81"/>
            <rFont val="Tahoma"/>
            <family val="2"/>
            <charset val="161"/>
          </rPr>
          <t>PAPPA ELENI:</t>
        </r>
        <r>
          <rPr>
            <sz val="9"/>
            <color indexed="81"/>
            <rFont val="Tahoma"/>
            <family val="2"/>
            <charset val="161"/>
          </rPr>
          <t xml:space="preserve">
will be adjusted for IFRS 15 during FY 2018 results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PAPPA ELENI</author>
  </authors>
  <commentList>
    <comment ref="J3" authorId="0" shapeId="0" xr:uid="{00000000-0006-0000-0300-000001000000}">
      <text>
        <r>
          <rPr>
            <b/>
            <sz val="9"/>
            <color indexed="81"/>
            <rFont val="Tahoma"/>
            <family val="2"/>
            <charset val="161"/>
          </rPr>
          <t>PAPPA ELENI:</t>
        </r>
        <r>
          <rPr>
            <sz val="9"/>
            <color indexed="81"/>
            <rFont val="Tahoma"/>
            <family val="2"/>
            <charset val="161"/>
          </rPr>
          <t xml:space="preserve">
will be adjusted for IFRS 15 during FY 2018 results</t>
        </r>
      </text>
    </comment>
  </commentList>
</comments>
</file>

<file path=xl/sharedStrings.xml><?xml version="1.0" encoding="utf-8"?>
<sst xmlns="http://schemas.openxmlformats.org/spreadsheetml/2006/main" count="202" uniqueCount="61">
  <si>
    <t>Greece</t>
  </si>
  <si>
    <t>Poland</t>
  </si>
  <si>
    <t>Romania</t>
  </si>
  <si>
    <t>Bulgaria</t>
  </si>
  <si>
    <t>Serbia</t>
  </si>
  <si>
    <t>y-o-y growth (%)</t>
  </si>
  <si>
    <t>% of Total Turnover</t>
  </si>
  <si>
    <t>Household</t>
  </si>
  <si>
    <t>Czech Republic</t>
  </si>
  <si>
    <t>% of Total EBIT</t>
  </si>
  <si>
    <t>Total EBIT</t>
  </si>
  <si>
    <t>% of Total Ebit</t>
  </si>
  <si>
    <t>Turkey</t>
  </si>
  <si>
    <t>Ukraine</t>
  </si>
  <si>
    <t>Own</t>
  </si>
  <si>
    <t>Distributed</t>
  </si>
  <si>
    <t>Russia</t>
  </si>
  <si>
    <t>Hungary</t>
  </si>
  <si>
    <t>Fragrances &amp; Cosmetics</t>
  </si>
  <si>
    <t>€ mil.</t>
  </si>
  <si>
    <t>ACTIVITY TURNOVER</t>
  </si>
  <si>
    <t>ACTIVITY EBIT</t>
  </si>
  <si>
    <t>COUNTRY TURNOVER</t>
  </si>
  <si>
    <t>COUNTRY EBIT</t>
  </si>
  <si>
    <t>Margin</t>
  </si>
  <si>
    <t>Other Sales</t>
  </si>
  <si>
    <t>New Countries Restructuring Cost</t>
  </si>
  <si>
    <t>% of SBU</t>
  </si>
  <si>
    <t xml:space="preserve">margin </t>
  </si>
  <si>
    <t>Selective</t>
  </si>
  <si>
    <t>Oto Top</t>
  </si>
  <si>
    <t>% of EBIT</t>
  </si>
  <si>
    <t>Income From EL</t>
  </si>
  <si>
    <t>Income From Marinopoulos</t>
  </si>
  <si>
    <t>Health &amp; Care Products</t>
  </si>
  <si>
    <t>New Counties Subtotal</t>
  </si>
  <si>
    <t xml:space="preserve"> Own</t>
  </si>
  <si>
    <t>Income from assosiated companies</t>
  </si>
  <si>
    <t>Bosnia</t>
  </si>
  <si>
    <t>Income From Thrace-Sarantis</t>
  </si>
  <si>
    <t>Portugal</t>
  </si>
  <si>
    <t>Private Label</t>
  </si>
  <si>
    <t>Polipak</t>
  </si>
  <si>
    <t>Poland-Polipak</t>
  </si>
  <si>
    <t>12m 2017</t>
  </si>
  <si>
    <t>TOTAL Turnover</t>
  </si>
  <si>
    <t>Foreign Countries Subtotal</t>
  </si>
  <si>
    <t>Slovakia</t>
  </si>
  <si>
    <t>-</t>
  </si>
  <si>
    <t>Czech Republic ***</t>
  </si>
  <si>
    <t>Slovakia ***</t>
  </si>
  <si>
    <t>TOTAL EBIT</t>
  </si>
  <si>
    <t>*  12m 2017 adusted for IFRS 15</t>
  </si>
  <si>
    <t>*12m 2017 margins adusted for IFRS 15</t>
  </si>
  <si>
    <t>12m 2017 *</t>
  </si>
  <si>
    <t>12m 2018</t>
  </si>
  <si>
    <t>*** In 2017 sales in Slovakia were realized through the Czech Republic subsidiary and were recorded within Czech Republic. As of 2018 and following the acquisition of INDULONA, sales in Slovakia are presented separately. Therefore FY 2017 sales of Czech Republic are adjusted to reflect this change.</t>
  </si>
  <si>
    <t>12m 2019</t>
  </si>
  <si>
    <t>North Macedonia</t>
  </si>
  <si>
    <t>12m 2020</t>
  </si>
  <si>
    <t>12m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</si>
</sst>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_-* #,##0.000000000000000\ _€_-;\-* #,##0.000000000000000\ _€_-;_-* &quot;-&quot;??\ _€_-;_-@_-"/>
    <numFmt numFmtId="167" formatCode="_-* #,##0.00\ _F_-;\-* #,##0.00\ _F_-;_-* &quot;-&quot;??\ _F_-;_-@_-"/>
  </numFmts>
  <fonts count="28" x14ac:knownFonts="1">
    <font>
      <sz val="10"/>
      <name val="Arial"/>
      <charset val="161"/>
    </font>
    <font>
      <sz val="11"/>
      <color theme="1"/>
      <name val="Calibri"/>
      <family val="2"/>
      <charset val="161"/>
      <scheme val="minor"/>
    </font>
    <font>
      <sz val="10"/>
      <name val="Arial"/>
      <family val="2"/>
      <charset val="161"/>
    </font>
    <font>
      <b/>
      <sz val="13.5"/>
      <name val="Times New Roman"/>
      <family val="1"/>
      <charset val="161"/>
    </font>
    <font>
      <sz val="8"/>
      <name val="Arial"/>
      <family val="2"/>
      <charset val="161"/>
    </font>
    <font>
      <sz val="10"/>
      <name val="Tahoma"/>
      <family val="2"/>
      <charset val="161"/>
    </font>
    <font>
      <b/>
      <sz val="11"/>
      <name val="Tahoma"/>
      <family val="2"/>
      <charset val="161"/>
    </font>
    <font>
      <b/>
      <sz val="10"/>
      <name val="Tahoma"/>
      <family val="2"/>
      <charset val="161"/>
    </font>
    <font>
      <sz val="9"/>
      <name val="Tahoma"/>
      <family val="2"/>
      <charset val="161"/>
    </font>
    <font>
      <b/>
      <sz val="9"/>
      <name val="Tahoma"/>
      <family val="2"/>
      <charset val="161"/>
    </font>
    <font>
      <b/>
      <sz val="12"/>
      <name val="Tahoma"/>
      <family val="2"/>
      <charset val="161"/>
    </font>
    <font>
      <b/>
      <sz val="10"/>
      <name val="Arial"/>
      <family val="2"/>
      <charset val="161"/>
    </font>
    <font>
      <sz val="10"/>
      <name val="Arial"/>
      <family val="2"/>
      <charset val="161"/>
    </font>
    <font>
      <sz val="10"/>
      <color indexed="10"/>
      <name val="Tahoma"/>
      <family val="2"/>
      <charset val="161"/>
    </font>
    <font>
      <sz val="10"/>
      <name val="Arial"/>
      <family val="2"/>
      <charset val="161"/>
    </font>
    <font>
      <b/>
      <i/>
      <sz val="10"/>
      <name val="Tahoma"/>
      <family val="2"/>
      <charset val="161"/>
    </font>
    <font>
      <sz val="9"/>
      <color indexed="81"/>
      <name val="Tahoma"/>
      <family val="2"/>
      <charset val="161"/>
    </font>
    <font>
      <b/>
      <sz val="9"/>
      <color indexed="81"/>
      <name val="Tahoma"/>
      <family val="2"/>
      <charset val="161"/>
    </font>
    <font>
      <sz val="9"/>
      <color rgb="FFFF0000"/>
      <name val="Tahoma"/>
      <family val="2"/>
      <charset val="161"/>
    </font>
    <font>
      <b/>
      <sz val="10"/>
      <color rgb="FFFF0000"/>
      <name val="Tahoma"/>
      <family val="2"/>
      <charset val="161"/>
    </font>
    <font>
      <sz val="10"/>
      <color rgb="FFFF0000"/>
      <name val="Tahoma"/>
      <family val="2"/>
      <charset val="161"/>
    </font>
    <font>
      <b/>
      <sz val="11"/>
      <color rgb="FFFF0000"/>
      <name val="Tahoma"/>
      <family val="2"/>
      <charset val="161"/>
    </font>
    <font>
      <b/>
      <sz val="9"/>
      <color rgb="FFFF0000"/>
      <name val="Tahoma"/>
      <family val="2"/>
      <charset val="161"/>
    </font>
    <font>
      <sz val="10"/>
      <name val="Arial Greek"/>
      <charset val="161"/>
    </font>
    <font>
      <sz val="10"/>
      <name val="Arial Greek"/>
      <family val="2"/>
      <charset val="161"/>
    </font>
    <font>
      <sz val="11"/>
      <color theme="1"/>
      <name val="Calibri"/>
      <family val="2"/>
      <charset val="204"/>
      <scheme val="minor"/>
    </font>
    <font>
      <u/>
      <sz val="10"/>
      <color indexed="36"/>
      <name val="Arial"/>
      <family val="2"/>
      <charset val="161"/>
    </font>
    <font>
      <u/>
      <sz val="10"/>
      <color indexed="12"/>
      <name val="Arial"/>
      <family val="2"/>
      <charset val="161"/>
    </font>
  </fonts>
  <fills count="10">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4" tint="0.39997558519241921"/>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bottom style="hair">
        <color indexed="4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44"/>
      </bottom>
      <diagonal/>
    </border>
    <border>
      <left/>
      <right style="medium">
        <color indexed="64"/>
      </right>
      <top/>
      <bottom style="hair">
        <color indexed="44"/>
      </bottom>
      <diagonal/>
    </border>
    <border>
      <left/>
      <right/>
      <top style="hair">
        <color theme="8"/>
      </top>
      <bottom/>
      <diagonal/>
    </border>
    <border>
      <left style="medium">
        <color indexed="64"/>
      </left>
      <right/>
      <top style="hair">
        <color theme="8"/>
      </top>
      <bottom/>
      <diagonal/>
    </border>
    <border>
      <left/>
      <right style="medium">
        <color indexed="64"/>
      </right>
      <top style="hair">
        <color theme="8"/>
      </top>
      <bottom/>
      <diagonal/>
    </border>
  </borders>
  <cellStyleXfs count="40">
    <xf numFmtId="0" fontId="0" fillId="0" borderId="0"/>
    <xf numFmtId="164" fontId="14" fillId="0" borderId="0" applyFont="0" applyFill="0" applyBorder="0" applyAlignment="0" applyProtection="0"/>
    <xf numFmtId="9" fontId="2" fillId="0" borderId="0" applyFont="0" applyFill="0" applyBorder="0" applyAlignment="0" applyProtection="0"/>
    <xf numFmtId="0" fontId="23" fillId="0" borderId="0"/>
    <xf numFmtId="43" fontId="24" fillId="0" borderId="0" applyFont="0" applyFill="0" applyBorder="0" applyAlignment="0" applyProtection="0"/>
    <xf numFmtId="0" fontId="24" fillId="0" borderId="0"/>
    <xf numFmtId="9" fontId="24"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9" fontId="2"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cellStyleXfs>
  <cellXfs count="260">
    <xf numFmtId="0" fontId="0" fillId="0" borderId="0" xfId="0"/>
    <xf numFmtId="0" fontId="5" fillId="2" borderId="0" xfId="0" applyFont="1" applyFill="1"/>
    <xf numFmtId="0" fontId="3" fillId="2" borderId="0" xfId="0" applyFont="1" applyFill="1" applyBorder="1" applyAlignment="1">
      <alignment vertical="center"/>
    </xf>
    <xf numFmtId="0" fontId="5" fillId="2" borderId="0" xfId="0" applyFont="1" applyFill="1" applyBorder="1"/>
    <xf numFmtId="0" fontId="0" fillId="2" borderId="0" xfId="0" applyFill="1"/>
    <xf numFmtId="0" fontId="11" fillId="2" borderId="0" xfId="0" applyFont="1" applyFill="1"/>
    <xf numFmtId="0" fontId="9" fillId="2" borderId="1" xfId="0" applyFont="1" applyFill="1" applyBorder="1" applyAlignment="1">
      <alignment horizontal="right" vertical="center"/>
    </xf>
    <xf numFmtId="0" fontId="6" fillId="2" borderId="2" xfId="0" applyFont="1" applyFill="1" applyBorder="1" applyAlignment="1">
      <alignment horizontal="center" vertical="center"/>
    </xf>
    <xf numFmtId="0" fontId="7" fillId="2" borderId="0" xfId="0" applyFont="1" applyFill="1" applyBorder="1"/>
    <xf numFmtId="0" fontId="7" fillId="2" borderId="0" xfId="0" applyFont="1" applyFill="1" applyBorder="1" applyAlignment="1">
      <alignment horizontal="left" textRotation="90" wrapText="1"/>
    </xf>
    <xf numFmtId="0" fontId="12" fillId="2" borderId="0" xfId="0" applyFont="1" applyFill="1" applyBorder="1" applyAlignment="1">
      <alignment horizontal="left" textRotation="90"/>
    </xf>
    <xf numFmtId="0" fontId="0" fillId="2" borderId="0" xfId="0" applyFill="1" applyBorder="1"/>
    <xf numFmtId="2" fontId="7" fillId="2" borderId="0" xfId="0" applyNumberFormat="1" applyFont="1" applyFill="1" applyBorder="1"/>
    <xf numFmtId="9" fontId="5" fillId="2" borderId="0" xfId="2" applyFont="1" applyFill="1" applyBorder="1"/>
    <xf numFmtId="165" fontId="5" fillId="2" borderId="0" xfId="2" applyNumberFormat="1" applyFont="1" applyFill="1"/>
    <xf numFmtId="4" fontId="7" fillId="2" borderId="0" xfId="0" applyNumberFormat="1" applyFont="1" applyFill="1" applyBorder="1" applyAlignment="1">
      <alignment horizontal="right" vertical="center"/>
    </xf>
    <xf numFmtId="10" fontId="8" fillId="2" borderId="0" xfId="2" applyNumberFormat="1" applyFont="1" applyFill="1" applyBorder="1" applyAlignment="1">
      <alignment horizontal="right" vertical="center"/>
    </xf>
    <xf numFmtId="10" fontId="8" fillId="2" borderId="3" xfId="2" applyNumberFormat="1" applyFont="1" applyFill="1" applyBorder="1" applyAlignment="1">
      <alignment horizontal="right" vertical="center"/>
    </xf>
    <xf numFmtId="2" fontId="9" fillId="2" borderId="0" xfId="2" applyNumberFormat="1" applyFont="1" applyFill="1" applyBorder="1" applyAlignment="1">
      <alignment horizontal="right" vertical="center"/>
    </xf>
    <xf numFmtId="2" fontId="9" fillId="2" borderId="4" xfId="2" applyNumberFormat="1" applyFont="1" applyFill="1" applyBorder="1" applyAlignment="1">
      <alignment horizontal="right" vertical="center"/>
    </xf>
    <xf numFmtId="10" fontId="8" fillId="2" borderId="5" xfId="2" applyNumberFormat="1" applyFont="1" applyFill="1" applyBorder="1" applyAlignment="1">
      <alignment horizontal="right" vertical="center"/>
    </xf>
    <xf numFmtId="0" fontId="5" fillId="2" borderId="0" xfId="0" applyFont="1" applyFill="1" applyAlignment="1">
      <alignment horizontal="right"/>
    </xf>
    <xf numFmtId="4" fontId="7" fillId="5" borderId="0" xfId="0" applyNumberFormat="1" applyFont="1" applyFill="1" applyBorder="1" applyAlignment="1">
      <alignment horizontal="right" vertical="center"/>
    </xf>
    <xf numFmtId="10" fontId="8" fillId="2" borderId="2" xfId="2" applyNumberFormat="1" applyFont="1" applyFill="1" applyBorder="1" applyAlignment="1">
      <alignment horizontal="right" vertical="center"/>
    </xf>
    <xf numFmtId="4" fontId="7" fillId="2" borderId="6" xfId="0" applyNumberFormat="1" applyFont="1" applyFill="1" applyBorder="1" applyAlignment="1">
      <alignment horizontal="right" vertical="center"/>
    </xf>
    <xf numFmtId="0" fontId="13" fillId="2" borderId="0" xfId="0" applyFont="1" applyFill="1" applyBorder="1" applyAlignment="1">
      <alignment horizontal="right"/>
    </xf>
    <xf numFmtId="9" fontId="9" fillId="2" borderId="0" xfId="2" applyFont="1" applyFill="1" applyBorder="1" applyAlignment="1">
      <alignment horizontal="right" vertical="center"/>
    </xf>
    <xf numFmtId="0" fontId="5" fillId="2" borderId="0" xfId="2" applyNumberFormat="1" applyFont="1" applyFill="1" applyAlignment="1">
      <alignment horizontal="right"/>
    </xf>
    <xf numFmtId="4" fontId="8" fillId="2" borderId="7" xfId="2" applyNumberFormat="1" applyFont="1" applyFill="1" applyBorder="1" applyAlignment="1">
      <alignment horizontal="right" vertical="center"/>
    </xf>
    <xf numFmtId="4" fontId="9" fillId="2" borderId="0" xfId="2" applyNumberFormat="1" applyFont="1" applyFill="1" applyBorder="1" applyAlignment="1">
      <alignment horizontal="right" vertical="center"/>
    </xf>
    <xf numFmtId="4" fontId="7" fillId="2" borderId="8" xfId="0" applyNumberFormat="1" applyFont="1" applyFill="1" applyBorder="1" applyAlignment="1">
      <alignment horizontal="right" vertical="center"/>
    </xf>
    <xf numFmtId="4" fontId="7" fillId="2" borderId="24" xfId="0" applyNumberFormat="1" applyFont="1" applyFill="1" applyBorder="1" applyAlignment="1">
      <alignment horizontal="right" vertical="center"/>
    </xf>
    <xf numFmtId="0" fontId="9" fillId="2" borderId="2" xfId="0" applyFont="1" applyFill="1" applyBorder="1" applyAlignment="1">
      <alignment horizontal="right"/>
    </xf>
    <xf numFmtId="0" fontId="8" fillId="2" borderId="0" xfId="0" applyFont="1" applyFill="1" applyBorder="1" applyAlignment="1">
      <alignment horizontal="right" vertical="center"/>
    </xf>
    <xf numFmtId="0" fontId="7" fillId="2" borderId="0" xfId="0" applyFont="1" applyFill="1" applyBorder="1" applyAlignment="1">
      <alignment horizontal="left" vertical="center"/>
    </xf>
    <xf numFmtId="0" fontId="8" fillId="2" borderId="3" xfId="0" applyFont="1" applyFill="1" applyBorder="1" applyAlignment="1">
      <alignment horizontal="right" vertical="center"/>
    </xf>
    <xf numFmtId="0" fontId="7" fillId="2" borderId="24" xfId="0" applyFont="1" applyFill="1" applyBorder="1" applyAlignment="1">
      <alignment horizontal="left" vertical="center"/>
    </xf>
    <xf numFmtId="0" fontId="7" fillId="3" borderId="4" xfId="0" applyFont="1" applyFill="1" applyBorder="1" applyAlignment="1">
      <alignment horizontal="right" vertical="center"/>
    </xf>
    <xf numFmtId="0" fontId="7" fillId="3" borderId="0" xfId="0" applyFont="1" applyFill="1" applyBorder="1" applyAlignment="1">
      <alignment horizontal="right" vertical="center"/>
    </xf>
    <xf numFmtId="0" fontId="7" fillId="3" borderId="5" xfId="0" applyFont="1" applyFill="1" applyBorder="1" applyAlignment="1">
      <alignment horizontal="right" vertical="center"/>
    </xf>
    <xf numFmtId="0" fontId="7" fillId="6" borderId="0" xfId="0" applyFont="1" applyFill="1" applyBorder="1" applyAlignment="1">
      <alignment horizontal="left" vertical="center"/>
    </xf>
    <xf numFmtId="0" fontId="8" fillId="6" borderId="0" xfId="0" applyFont="1" applyFill="1" applyBorder="1" applyAlignment="1">
      <alignment horizontal="right" vertical="center"/>
    </xf>
    <xf numFmtId="0" fontId="7" fillId="6" borderId="8" xfId="0" applyFont="1" applyFill="1" applyBorder="1" applyAlignment="1">
      <alignment horizontal="left" vertical="center"/>
    </xf>
    <xf numFmtId="0" fontId="9" fillId="6" borderId="7" xfId="0" applyFont="1" applyFill="1" applyBorder="1" applyAlignment="1">
      <alignment horizontal="right" vertical="center"/>
    </xf>
    <xf numFmtId="0" fontId="8" fillId="6" borderId="2" xfId="0" applyFont="1" applyFill="1" applyBorder="1" applyAlignment="1">
      <alignment horizontal="right" vertical="center"/>
    </xf>
    <xf numFmtId="0" fontId="9" fillId="6" borderId="8" xfId="0" applyFont="1" applyFill="1" applyBorder="1" applyAlignment="1">
      <alignment horizontal="left" vertical="center"/>
    </xf>
    <xf numFmtId="0" fontId="7" fillId="6" borderId="0" xfId="0" applyFont="1" applyFill="1" applyBorder="1" applyAlignment="1">
      <alignment horizontal="right" vertical="center"/>
    </xf>
    <xf numFmtId="10" fontId="18" fillId="3" borderId="0" xfId="2" applyNumberFormat="1" applyFont="1" applyFill="1" applyBorder="1" applyAlignment="1">
      <alignment horizontal="center" vertical="center"/>
    </xf>
    <xf numFmtId="10" fontId="18" fillId="3" borderId="2" xfId="2" applyNumberFormat="1" applyFont="1" applyFill="1" applyBorder="1" applyAlignment="1">
      <alignment horizontal="center" vertical="center"/>
    </xf>
    <xf numFmtId="4" fontId="19" fillId="5" borderId="0" xfId="0" applyNumberFormat="1" applyFont="1" applyFill="1" applyBorder="1" applyAlignment="1">
      <alignment horizontal="center" vertical="center"/>
    </xf>
    <xf numFmtId="0" fontId="6" fillId="6" borderId="2" xfId="0" applyFont="1" applyFill="1" applyBorder="1" applyAlignment="1">
      <alignment horizontal="center" vertical="center"/>
    </xf>
    <xf numFmtId="0" fontId="0" fillId="6" borderId="0" xfId="0" applyFill="1"/>
    <xf numFmtId="0" fontId="5" fillId="6" borderId="0" xfId="0" applyFont="1" applyFill="1" applyBorder="1"/>
    <xf numFmtId="4" fontId="0" fillId="6" borderId="0" xfId="0" applyNumberFormat="1" applyFill="1"/>
    <xf numFmtId="0" fontId="7" fillId="6" borderId="8" xfId="0" applyFont="1" applyFill="1" applyBorder="1" applyAlignment="1">
      <alignment horizontal="right" vertical="center"/>
    </xf>
    <xf numFmtId="0" fontId="7" fillId="6" borderId="6" xfId="0" applyFont="1" applyFill="1" applyBorder="1" applyAlignment="1">
      <alignment horizontal="right" vertical="center"/>
    </xf>
    <xf numFmtId="0" fontId="20" fillId="2" borderId="0" xfId="0" applyFont="1" applyFill="1" applyBorder="1"/>
    <xf numFmtId="0" fontId="13" fillId="2" borderId="0" xfId="0" applyFont="1" applyFill="1" applyBorder="1" applyAlignment="1">
      <alignment horizontal="center"/>
    </xf>
    <xf numFmtId="0" fontId="15" fillId="6" borderId="0" xfId="0" applyFont="1" applyFill="1"/>
    <xf numFmtId="0" fontId="10" fillId="2" borderId="9" xfId="0" applyFont="1" applyFill="1" applyBorder="1" applyAlignment="1">
      <alignment horizontal="left" vertical="center"/>
    </xf>
    <xf numFmtId="0" fontId="10" fillId="2" borderId="4" xfId="0" applyFont="1" applyFill="1" applyBorder="1" applyAlignment="1">
      <alignment horizontal="left" vertical="center"/>
    </xf>
    <xf numFmtId="0" fontId="10" fillId="2" borderId="4" xfId="0" applyFont="1" applyFill="1" applyBorder="1" applyAlignment="1">
      <alignment horizontal="center" vertical="center"/>
    </xf>
    <xf numFmtId="0" fontId="9" fillId="2" borderId="10" xfId="0" applyFont="1" applyFill="1" applyBorder="1" applyAlignment="1">
      <alignment horizontal="right"/>
    </xf>
    <xf numFmtId="0" fontId="6" fillId="2" borderId="11" xfId="0" applyFont="1" applyFill="1" applyBorder="1" applyAlignment="1">
      <alignment horizontal="center" vertical="center"/>
    </xf>
    <xf numFmtId="0" fontId="7" fillId="4" borderId="12" xfId="0" applyFont="1" applyFill="1" applyBorder="1" applyAlignment="1">
      <alignment horizontal="left" vertical="center"/>
    </xf>
    <xf numFmtId="4" fontId="7" fillId="2" borderId="13" xfId="0" applyNumberFormat="1" applyFont="1" applyFill="1" applyBorder="1" applyAlignment="1">
      <alignment horizontal="right" vertical="center"/>
    </xf>
    <xf numFmtId="0" fontId="8" fillId="2" borderId="12" xfId="0" applyFont="1" applyFill="1" applyBorder="1" applyAlignment="1">
      <alignment horizontal="right" vertical="center"/>
    </xf>
    <xf numFmtId="10" fontId="8" fillId="2" borderId="13" xfId="2" applyNumberFormat="1" applyFont="1" applyFill="1" applyBorder="1" applyAlignment="1">
      <alignment horizontal="right" vertical="center"/>
    </xf>
    <xf numFmtId="0" fontId="8" fillId="2" borderId="14" xfId="0" applyFont="1" applyFill="1" applyBorder="1" applyAlignment="1">
      <alignment horizontal="right" vertical="center"/>
    </xf>
    <xf numFmtId="0" fontId="8" fillId="2" borderId="10" xfId="0" applyFont="1" applyFill="1" applyBorder="1" applyAlignment="1">
      <alignment horizontal="right" vertical="center"/>
    </xf>
    <xf numFmtId="0" fontId="7" fillId="2" borderId="12" xfId="0" applyFont="1" applyFill="1" applyBorder="1" applyAlignment="1">
      <alignment horizontal="right" vertical="center"/>
    </xf>
    <xf numFmtId="0" fontId="7" fillId="5" borderId="12" xfId="0" applyFont="1" applyFill="1" applyBorder="1" applyAlignment="1">
      <alignment horizontal="right" vertical="center"/>
    </xf>
    <xf numFmtId="0" fontId="21" fillId="6" borderId="2" xfId="0" applyFont="1" applyFill="1" applyBorder="1" applyAlignment="1">
      <alignment horizontal="center" vertical="center" wrapText="1"/>
    </xf>
    <xf numFmtId="4" fontId="19" fillId="6" borderId="0" xfId="0" applyNumberFormat="1" applyFont="1" applyFill="1" applyBorder="1" applyAlignment="1">
      <alignment horizontal="center" vertical="center"/>
    </xf>
    <xf numFmtId="10" fontId="18" fillId="6" borderId="0" xfId="2" applyNumberFormat="1" applyFont="1" applyFill="1" applyBorder="1" applyAlignment="1">
      <alignment horizontal="center" vertical="center"/>
    </xf>
    <xf numFmtId="2" fontId="18" fillId="6" borderId="7" xfId="2" applyNumberFormat="1" applyFont="1" applyFill="1" applyBorder="1" applyAlignment="1">
      <alignment horizontal="center" vertical="center"/>
    </xf>
    <xf numFmtId="10" fontId="18" fillId="6" borderId="2" xfId="2" applyNumberFormat="1" applyFont="1" applyFill="1" applyBorder="1" applyAlignment="1">
      <alignment horizontal="center" vertical="center"/>
    </xf>
    <xf numFmtId="4" fontId="19" fillId="6" borderId="8" xfId="0" applyNumberFormat="1" applyFont="1" applyFill="1" applyBorder="1" applyAlignment="1">
      <alignment horizontal="center" vertical="center"/>
    </xf>
    <xf numFmtId="0" fontId="7" fillId="7" borderId="15" xfId="0" applyFont="1" applyFill="1" applyBorder="1" applyAlignment="1">
      <alignment horizontal="left"/>
    </xf>
    <xf numFmtId="4" fontId="7" fillId="7" borderId="8" xfId="0" applyNumberFormat="1" applyFont="1" applyFill="1" applyBorder="1" applyAlignment="1">
      <alignment horizontal="right" vertical="center"/>
    </xf>
    <xf numFmtId="0" fontId="7" fillId="7" borderId="8" xfId="0" applyFont="1" applyFill="1" applyBorder="1" applyAlignment="1">
      <alignment horizontal="left"/>
    </xf>
    <xf numFmtId="4" fontId="19" fillId="7" borderId="8" xfId="0" applyNumberFormat="1" applyFont="1" applyFill="1" applyBorder="1" applyAlignment="1">
      <alignment horizontal="center" vertical="center"/>
    </xf>
    <xf numFmtId="0" fontId="7" fillId="7" borderId="14" xfId="0" applyFont="1" applyFill="1" applyBorder="1" applyAlignment="1">
      <alignment horizontal="left"/>
    </xf>
    <xf numFmtId="10" fontId="7" fillId="7" borderId="5" xfId="2" applyNumberFormat="1" applyFont="1" applyFill="1" applyBorder="1" applyAlignment="1">
      <alignment horizontal="right" vertical="center"/>
    </xf>
    <xf numFmtId="0" fontId="7" fillId="7" borderId="5" xfId="0" applyFont="1" applyFill="1" applyBorder="1" applyAlignment="1">
      <alignment horizontal="left"/>
    </xf>
    <xf numFmtId="4" fontId="19" fillId="7" borderId="5" xfId="0" applyNumberFormat="1" applyFont="1" applyFill="1" applyBorder="1" applyAlignment="1">
      <alignment horizontal="center" vertical="center"/>
    </xf>
    <xf numFmtId="4" fontId="7" fillId="7" borderId="5" xfId="0" applyNumberFormat="1" applyFont="1" applyFill="1" applyBorder="1" applyAlignment="1">
      <alignment horizontal="right" vertical="center"/>
    </xf>
    <xf numFmtId="4" fontId="7" fillId="7" borderId="16" xfId="0" applyNumberFormat="1" applyFont="1" applyFill="1" applyBorder="1" applyAlignment="1">
      <alignment horizontal="right" vertical="center"/>
    </xf>
    <xf numFmtId="0" fontId="2" fillId="6" borderId="0" xfId="0" applyFont="1" applyFill="1"/>
    <xf numFmtId="0" fontId="7" fillId="2" borderId="2" xfId="0" applyFont="1" applyFill="1" applyBorder="1" applyAlignment="1">
      <alignment horizontal="center" vertical="center"/>
    </xf>
    <xf numFmtId="0" fontId="7" fillId="6" borderId="2" xfId="0" applyFont="1" applyFill="1" applyBorder="1" applyAlignment="1">
      <alignment horizontal="right"/>
    </xf>
    <xf numFmtId="4" fontId="2" fillId="2" borderId="0" xfId="0" applyNumberFormat="1" applyFont="1" applyFill="1"/>
    <xf numFmtId="10" fontId="5" fillId="2" borderId="0" xfId="2" applyNumberFormat="1" applyFont="1" applyFill="1" applyBorder="1" applyAlignment="1">
      <alignment horizontal="right" vertical="center"/>
    </xf>
    <xf numFmtId="0" fontId="5" fillId="6" borderId="0" xfId="0" applyFont="1" applyFill="1" applyBorder="1" applyAlignment="1">
      <alignment horizontal="right" vertical="center"/>
    </xf>
    <xf numFmtId="0" fontId="7" fillId="2" borderId="1" xfId="0" applyFont="1" applyFill="1" applyBorder="1" applyAlignment="1">
      <alignment horizontal="right" vertical="center"/>
    </xf>
    <xf numFmtId="2" fontId="7" fillId="2" borderId="7" xfId="2" applyNumberFormat="1" applyFont="1" applyFill="1" applyBorder="1" applyAlignment="1">
      <alignment horizontal="right" vertical="center"/>
    </xf>
    <xf numFmtId="0" fontId="7" fillId="6" borderId="7" xfId="0" applyFont="1" applyFill="1" applyBorder="1" applyAlignment="1">
      <alignment horizontal="right" vertical="center"/>
    </xf>
    <xf numFmtId="10" fontId="5" fillId="2" borderId="2" xfId="2" applyNumberFormat="1" applyFont="1" applyFill="1" applyBorder="1" applyAlignment="1">
      <alignment horizontal="right" vertical="center"/>
    </xf>
    <xf numFmtId="0" fontId="5" fillId="6" borderId="2" xfId="0" applyFont="1" applyFill="1" applyBorder="1" applyAlignment="1">
      <alignment horizontal="right" vertical="center"/>
    </xf>
    <xf numFmtId="0" fontId="7" fillId="2" borderId="9" xfId="0" applyFont="1" applyFill="1" applyBorder="1" applyAlignment="1">
      <alignment horizontal="left" vertical="center"/>
    </xf>
    <xf numFmtId="0" fontId="13" fillId="2" borderId="4" xfId="0" applyFont="1" applyFill="1" applyBorder="1" applyAlignment="1">
      <alignment horizontal="right" vertical="center"/>
    </xf>
    <xf numFmtId="0" fontId="7" fillId="6" borderId="4" xfId="0" applyFont="1" applyFill="1" applyBorder="1" applyAlignment="1">
      <alignment horizontal="left" vertical="center"/>
    </xf>
    <xf numFmtId="0" fontId="19" fillId="2" borderId="4" xfId="0" applyFont="1" applyFill="1" applyBorder="1" applyAlignment="1">
      <alignment horizontal="left" vertical="center"/>
    </xf>
    <xf numFmtId="0" fontId="13" fillId="2" borderId="17" xfId="0" applyFont="1" applyFill="1" applyBorder="1" applyAlignment="1">
      <alignment horizontal="center" vertical="center"/>
    </xf>
    <xf numFmtId="0" fontId="7" fillId="2" borderId="10" xfId="0" applyFont="1" applyFill="1" applyBorder="1" applyAlignment="1">
      <alignment horizontal="right"/>
    </xf>
    <xf numFmtId="0" fontId="7" fillId="2" borderId="11" xfId="0" applyFont="1" applyFill="1" applyBorder="1" applyAlignment="1">
      <alignment horizontal="center" vertical="center"/>
    </xf>
    <xf numFmtId="4" fontId="7" fillId="2" borderId="13" xfId="0" applyNumberFormat="1" applyFont="1" applyFill="1" applyBorder="1" applyAlignment="1">
      <alignment horizontal="center" vertical="center"/>
    </xf>
    <xf numFmtId="0" fontId="5" fillId="2" borderId="12" xfId="0" applyFont="1" applyFill="1" applyBorder="1" applyAlignment="1">
      <alignment horizontal="right" vertical="center"/>
    </xf>
    <xf numFmtId="10" fontId="5" fillId="2" borderId="13" xfId="2" applyNumberFormat="1" applyFont="1" applyFill="1" applyBorder="1" applyAlignment="1">
      <alignment horizontal="center" vertical="center"/>
    </xf>
    <xf numFmtId="2" fontId="7" fillId="2" borderId="18" xfId="2" applyNumberFormat="1" applyFont="1" applyFill="1" applyBorder="1" applyAlignment="1">
      <alignment horizontal="center" vertical="center"/>
    </xf>
    <xf numFmtId="0" fontId="5" fillId="2" borderId="10" xfId="0" applyFont="1" applyFill="1" applyBorder="1" applyAlignment="1">
      <alignment horizontal="right" vertical="center"/>
    </xf>
    <xf numFmtId="10" fontId="5" fillId="2" borderId="11" xfId="2" applyNumberFormat="1" applyFont="1" applyFill="1" applyBorder="1" applyAlignment="1">
      <alignment horizontal="center" vertical="center"/>
    </xf>
    <xf numFmtId="0" fontId="7" fillId="4" borderId="15" xfId="0" applyFont="1" applyFill="1" applyBorder="1" applyAlignment="1">
      <alignment horizontal="left" vertical="center"/>
    </xf>
    <xf numFmtId="4" fontId="7" fillId="2" borderId="19" xfId="0" applyNumberFormat="1" applyFont="1" applyFill="1" applyBorder="1" applyAlignment="1">
      <alignment horizontal="center" vertical="center"/>
    </xf>
    <xf numFmtId="4" fontId="7" fillId="5" borderId="13" xfId="0" applyNumberFormat="1" applyFont="1" applyFill="1" applyBorder="1" applyAlignment="1">
      <alignment horizontal="center" vertical="center"/>
    </xf>
    <xf numFmtId="0" fontId="7" fillId="2" borderId="15" xfId="0" applyFont="1" applyFill="1" applyBorder="1" applyAlignment="1">
      <alignment horizontal="right" vertical="center"/>
    </xf>
    <xf numFmtId="0" fontId="7" fillId="2" borderId="20" xfId="0" applyFont="1" applyFill="1" applyBorder="1" applyAlignment="1">
      <alignment horizontal="right" vertical="center"/>
    </xf>
    <xf numFmtId="4" fontId="7" fillId="2" borderId="21" xfId="0" applyNumberFormat="1" applyFont="1" applyFill="1" applyBorder="1" applyAlignment="1">
      <alignment horizontal="center" vertical="center"/>
    </xf>
    <xf numFmtId="0" fontId="19" fillId="6" borderId="2" xfId="0" applyFont="1" applyFill="1" applyBorder="1" applyAlignment="1">
      <alignment horizontal="center" vertical="center" wrapText="1"/>
    </xf>
    <xf numFmtId="10" fontId="20" fillId="6" borderId="0" xfId="2" applyNumberFormat="1" applyFont="1" applyFill="1" applyBorder="1" applyAlignment="1">
      <alignment horizontal="center" vertical="center"/>
    </xf>
    <xf numFmtId="2" fontId="19" fillId="6" borderId="7" xfId="2" applyNumberFormat="1" applyFont="1" applyFill="1" applyBorder="1" applyAlignment="1">
      <alignment horizontal="center" vertical="center"/>
    </xf>
    <xf numFmtId="10" fontId="20" fillId="6" borderId="2" xfId="2" applyNumberFormat="1" applyFont="1" applyFill="1" applyBorder="1" applyAlignment="1">
      <alignment horizontal="center" vertical="center"/>
    </xf>
    <xf numFmtId="4" fontId="19" fillId="6" borderId="6" xfId="0" applyNumberFormat="1" applyFont="1" applyFill="1" applyBorder="1" applyAlignment="1">
      <alignment horizontal="center" vertical="center"/>
    </xf>
    <xf numFmtId="0" fontId="7" fillId="7" borderId="15" xfId="0" applyFont="1" applyFill="1" applyBorder="1" applyAlignment="1">
      <alignment vertical="center"/>
    </xf>
    <xf numFmtId="4" fontId="7" fillId="7" borderId="8" xfId="0" applyNumberFormat="1" applyFont="1" applyFill="1" applyBorder="1" applyAlignment="1">
      <alignment horizontal="center" vertical="center"/>
    </xf>
    <xf numFmtId="4" fontId="7" fillId="7" borderId="19" xfId="0" applyNumberFormat="1" applyFont="1" applyFill="1" applyBorder="1" applyAlignment="1">
      <alignment horizontal="center" vertical="center"/>
    </xf>
    <xf numFmtId="0" fontId="5" fillId="7" borderId="12" xfId="0" applyFont="1" applyFill="1" applyBorder="1" applyAlignment="1">
      <alignment horizontal="right" vertical="center"/>
    </xf>
    <xf numFmtId="0" fontId="5" fillId="7" borderId="0" xfId="0" applyFont="1" applyFill="1" applyBorder="1" applyAlignment="1">
      <alignment horizontal="right" vertical="center"/>
    </xf>
    <xf numFmtId="10" fontId="20" fillId="7" borderId="0" xfId="2" applyNumberFormat="1" applyFont="1" applyFill="1" applyBorder="1" applyAlignment="1">
      <alignment horizontal="center" vertical="center"/>
    </xf>
    <xf numFmtId="10" fontId="5" fillId="7" borderId="13" xfId="2" applyNumberFormat="1" applyFont="1" applyFill="1" applyBorder="1" applyAlignment="1">
      <alignment horizontal="center" vertical="center"/>
    </xf>
    <xf numFmtId="0" fontId="7" fillId="7" borderId="10" xfId="0" applyFont="1" applyFill="1" applyBorder="1" applyAlignment="1">
      <alignment vertical="center"/>
    </xf>
    <xf numFmtId="0" fontId="7" fillId="7" borderId="2" xfId="0" applyFont="1" applyFill="1" applyBorder="1" applyAlignment="1">
      <alignment vertical="center"/>
    </xf>
    <xf numFmtId="4" fontId="19" fillId="7" borderId="2" xfId="0" applyNumberFormat="1" applyFont="1" applyFill="1" applyBorder="1" applyAlignment="1">
      <alignment horizontal="center" vertical="center"/>
    </xf>
    <xf numFmtId="4" fontId="7" fillId="7" borderId="11" xfId="0" applyNumberFormat="1" applyFont="1" applyFill="1" applyBorder="1" applyAlignment="1">
      <alignment horizontal="center" vertical="center"/>
    </xf>
    <xf numFmtId="0" fontId="5" fillId="7" borderId="14" xfId="0" applyFont="1" applyFill="1" applyBorder="1" applyAlignment="1">
      <alignment horizontal="right" vertical="center"/>
    </xf>
    <xf numFmtId="0" fontId="7" fillId="7" borderId="5" xfId="0" applyFont="1" applyFill="1" applyBorder="1" applyAlignment="1">
      <alignment vertical="center"/>
    </xf>
    <xf numFmtId="10" fontId="19" fillId="7" borderId="5" xfId="2" applyNumberFormat="1" applyFont="1" applyFill="1" applyBorder="1" applyAlignment="1">
      <alignment horizontal="center" vertical="center"/>
    </xf>
    <xf numFmtId="10" fontId="7" fillId="7" borderId="16" xfId="2" applyNumberFormat="1" applyFont="1" applyFill="1" applyBorder="1" applyAlignment="1">
      <alignment horizontal="center" vertical="center"/>
    </xf>
    <xf numFmtId="0" fontId="7" fillId="3" borderId="9" xfId="0" applyFont="1" applyFill="1" applyBorder="1" applyAlignment="1">
      <alignment horizontal="right" vertical="center"/>
    </xf>
    <xf numFmtId="0" fontId="7" fillId="3" borderId="12" xfId="0" applyFont="1" applyFill="1" applyBorder="1" applyAlignment="1">
      <alignment horizontal="right" vertical="center"/>
    </xf>
    <xf numFmtId="0" fontId="7" fillId="3" borderId="14" xfId="0" applyFont="1" applyFill="1" applyBorder="1" applyAlignment="1">
      <alignment horizontal="right" vertical="center"/>
    </xf>
    <xf numFmtId="0" fontId="5" fillId="2" borderId="4" xfId="0" applyFont="1" applyFill="1" applyBorder="1" applyAlignment="1">
      <alignment horizontal="right" vertical="center"/>
    </xf>
    <xf numFmtId="0" fontId="5" fillId="2" borderId="17" xfId="0" applyFont="1" applyFill="1" applyBorder="1" applyAlignment="1">
      <alignment horizontal="right" vertical="center"/>
    </xf>
    <xf numFmtId="0" fontId="7" fillId="2" borderId="12" xfId="0" applyFont="1" applyFill="1" applyBorder="1" applyAlignment="1">
      <alignment horizontal="left" vertical="center"/>
    </xf>
    <xf numFmtId="0" fontId="8" fillId="2" borderId="22" xfId="0" applyFont="1" applyFill="1" applyBorder="1" applyAlignment="1">
      <alignment horizontal="right" vertical="center"/>
    </xf>
    <xf numFmtId="10" fontId="8" fillId="2" borderId="23" xfId="2" applyNumberFormat="1" applyFont="1" applyFill="1" applyBorder="1" applyAlignment="1">
      <alignment horizontal="right" vertical="center"/>
    </xf>
    <xf numFmtId="0" fontId="7" fillId="2" borderId="25" xfId="0" applyFont="1" applyFill="1" applyBorder="1" applyAlignment="1">
      <alignment horizontal="left" vertical="center"/>
    </xf>
    <xf numFmtId="4" fontId="7" fillId="2" borderId="26" xfId="0" applyNumberFormat="1" applyFont="1" applyFill="1" applyBorder="1" applyAlignment="1">
      <alignment horizontal="right" vertical="center"/>
    </xf>
    <xf numFmtId="10" fontId="8" fillId="2" borderId="16" xfId="2" applyNumberFormat="1" applyFont="1" applyFill="1" applyBorder="1" applyAlignment="1">
      <alignment horizontal="right" vertical="center"/>
    </xf>
    <xf numFmtId="4" fontId="7" fillId="2" borderId="26" xfId="0" quotePrefix="1" applyNumberFormat="1" applyFont="1" applyFill="1" applyBorder="1" applyAlignment="1">
      <alignment horizontal="right" vertical="center"/>
    </xf>
    <xf numFmtId="0" fontId="15" fillId="6" borderId="0" xfId="0" applyFont="1" applyFill="1" applyAlignment="1">
      <alignment horizontal="left" vertical="center"/>
    </xf>
    <xf numFmtId="0" fontId="0" fillId="6" borderId="0" xfId="0" applyFill="1" applyAlignment="1">
      <alignment horizontal="left" vertical="center"/>
    </xf>
    <xf numFmtId="0" fontId="5" fillId="2" borderId="0" xfId="0" applyFont="1" applyFill="1" applyAlignment="1">
      <alignment horizontal="left" vertical="center"/>
    </xf>
    <xf numFmtId="164" fontId="5" fillId="2" borderId="0" xfId="1" applyFont="1" applyFill="1"/>
    <xf numFmtId="166" fontId="5" fillId="2" borderId="0" xfId="1" applyNumberFormat="1" applyFont="1" applyFill="1"/>
    <xf numFmtId="10" fontId="18" fillId="6" borderId="5" xfId="2" applyNumberFormat="1" applyFont="1" applyFill="1" applyBorder="1" applyAlignment="1">
      <alignment horizontal="center" vertical="center"/>
    </xf>
    <xf numFmtId="10" fontId="18" fillId="6" borderId="3" xfId="2" applyNumberFormat="1" applyFont="1" applyFill="1" applyBorder="1" applyAlignment="1">
      <alignment horizontal="center" vertical="center"/>
    </xf>
    <xf numFmtId="2" fontId="22" fillId="6" borderId="0" xfId="2" applyNumberFormat="1" applyFont="1" applyFill="1" applyBorder="1" applyAlignment="1">
      <alignment horizontal="center" vertical="center"/>
    </xf>
    <xf numFmtId="4" fontId="19" fillId="6" borderId="24" xfId="0" applyNumberFormat="1" applyFont="1" applyFill="1" applyBorder="1" applyAlignment="1">
      <alignment horizontal="center" vertical="center"/>
    </xf>
    <xf numFmtId="0" fontId="7" fillId="8" borderId="9" xfId="0" applyFont="1" applyFill="1" applyBorder="1" applyAlignment="1">
      <alignment horizontal="right" vertical="center"/>
    </xf>
    <xf numFmtId="2" fontId="7" fillId="8" borderId="4" xfId="2" applyNumberFormat="1" applyFont="1" applyFill="1" applyBorder="1" applyAlignment="1">
      <alignment horizontal="right" vertical="center"/>
    </xf>
    <xf numFmtId="0" fontId="7" fillId="8" borderId="4" xfId="0" applyFont="1" applyFill="1" applyBorder="1" applyAlignment="1">
      <alignment horizontal="right" vertical="center"/>
    </xf>
    <xf numFmtId="2" fontId="19" fillId="8" borderId="4" xfId="2" applyNumberFormat="1" applyFont="1" applyFill="1" applyBorder="1" applyAlignment="1">
      <alignment horizontal="center" vertical="center"/>
    </xf>
    <xf numFmtId="2" fontId="7" fillId="8" borderId="17" xfId="2" applyNumberFormat="1" applyFont="1" applyFill="1" applyBorder="1" applyAlignment="1">
      <alignment horizontal="right" vertical="center"/>
    </xf>
    <xf numFmtId="0" fontId="7" fillId="8" borderId="12" xfId="0" applyFont="1" applyFill="1" applyBorder="1" applyAlignment="1">
      <alignment horizontal="right" vertical="center"/>
    </xf>
    <xf numFmtId="10" fontId="5" fillId="8" borderId="0" xfId="2" applyNumberFormat="1" applyFont="1" applyFill="1" applyBorder="1" applyAlignment="1">
      <alignment horizontal="right" vertical="center"/>
    </xf>
    <xf numFmtId="0" fontId="7" fillId="8" borderId="0" xfId="0" applyFont="1" applyFill="1" applyBorder="1" applyAlignment="1">
      <alignment horizontal="right" vertical="center"/>
    </xf>
    <xf numFmtId="10" fontId="20" fillId="8" borderId="0" xfId="2" applyNumberFormat="1" applyFont="1" applyFill="1" applyBorder="1" applyAlignment="1">
      <alignment horizontal="center" vertical="center"/>
    </xf>
    <xf numFmtId="10" fontId="5" fillId="8" borderId="13" xfId="2" applyNumberFormat="1" applyFont="1" applyFill="1" applyBorder="1" applyAlignment="1">
      <alignment horizontal="right" vertical="center"/>
    </xf>
    <xf numFmtId="0" fontId="7" fillId="8" borderId="14" xfId="0" applyFont="1" applyFill="1" applyBorder="1" applyAlignment="1">
      <alignment horizontal="right" vertical="center"/>
    </xf>
    <xf numFmtId="10" fontId="5" fillId="8" borderId="5" xfId="2" applyNumberFormat="1" applyFont="1" applyFill="1" applyBorder="1" applyAlignment="1">
      <alignment horizontal="right" vertical="center"/>
    </xf>
    <xf numFmtId="0" fontId="7" fillId="8" borderId="5" xfId="0" applyFont="1" applyFill="1" applyBorder="1" applyAlignment="1">
      <alignment horizontal="right" vertical="center"/>
    </xf>
    <xf numFmtId="10" fontId="20" fillId="8" borderId="5" xfId="2" applyNumberFormat="1" applyFont="1" applyFill="1" applyBorder="1" applyAlignment="1">
      <alignment horizontal="center" vertical="center"/>
    </xf>
    <xf numFmtId="10" fontId="5" fillId="8" borderId="16" xfId="2" applyNumberFormat="1" applyFont="1" applyFill="1" applyBorder="1" applyAlignment="1">
      <alignment horizontal="right" vertical="center"/>
    </xf>
    <xf numFmtId="0" fontId="7" fillId="8" borderId="15" xfId="0" applyFont="1" applyFill="1" applyBorder="1" applyAlignment="1">
      <alignment horizontal="left" vertical="center"/>
    </xf>
    <xf numFmtId="4" fontId="7" fillId="8" borderId="8" xfId="0" applyNumberFormat="1" applyFont="1" applyFill="1" applyBorder="1" applyAlignment="1">
      <alignment horizontal="right" vertical="center"/>
    </xf>
    <xf numFmtId="0" fontId="7" fillId="8" borderId="8" xfId="0" applyFont="1" applyFill="1" applyBorder="1" applyAlignment="1">
      <alignment horizontal="left" vertical="center"/>
    </xf>
    <xf numFmtId="4" fontId="19" fillId="8" borderId="8" xfId="0" applyNumberFormat="1" applyFont="1" applyFill="1" applyBorder="1" applyAlignment="1">
      <alignment horizontal="center" vertical="center"/>
    </xf>
    <xf numFmtId="4" fontId="7" fillId="8" borderId="13" xfId="0" applyNumberFormat="1" applyFont="1" applyFill="1" applyBorder="1" applyAlignment="1">
      <alignment horizontal="right" vertical="center"/>
    </xf>
    <xf numFmtId="0" fontId="8" fillId="8" borderId="12" xfId="0" applyFont="1" applyFill="1" applyBorder="1" applyAlignment="1">
      <alignment horizontal="right" vertical="center"/>
    </xf>
    <xf numFmtId="10" fontId="8" fillId="8" borderId="0" xfId="2" applyNumberFormat="1" applyFont="1" applyFill="1" applyBorder="1" applyAlignment="1">
      <alignment horizontal="right" vertical="center"/>
    </xf>
    <xf numFmtId="0" fontId="8" fillId="8" borderId="0" xfId="0" applyFont="1" applyFill="1" applyBorder="1" applyAlignment="1">
      <alignment horizontal="right" vertical="center"/>
    </xf>
    <xf numFmtId="10" fontId="18" fillId="8" borderId="0" xfId="2" applyNumberFormat="1" applyFont="1" applyFill="1" applyBorder="1" applyAlignment="1">
      <alignment horizontal="center" vertical="center"/>
    </xf>
    <xf numFmtId="10" fontId="8" fillId="8" borderId="13" xfId="2" applyNumberFormat="1" applyFont="1" applyFill="1" applyBorder="1" applyAlignment="1">
      <alignment horizontal="right" vertical="center"/>
    </xf>
    <xf numFmtId="0" fontId="8" fillId="8" borderId="14" xfId="0" applyFont="1" applyFill="1" applyBorder="1" applyAlignment="1">
      <alignment horizontal="right" vertical="center"/>
    </xf>
    <xf numFmtId="10" fontId="8" fillId="8" borderId="5" xfId="2" applyNumberFormat="1" applyFont="1" applyFill="1" applyBorder="1" applyAlignment="1">
      <alignment horizontal="right" vertical="center"/>
    </xf>
    <xf numFmtId="0" fontId="8" fillId="8" borderId="5" xfId="0" applyFont="1" applyFill="1" applyBorder="1" applyAlignment="1">
      <alignment horizontal="right" vertical="center"/>
    </xf>
    <xf numFmtId="10" fontId="18" fillId="8" borderId="5" xfId="2" applyNumberFormat="1" applyFont="1" applyFill="1" applyBorder="1" applyAlignment="1">
      <alignment horizontal="center" vertical="center"/>
    </xf>
    <xf numFmtId="10" fontId="8" fillId="8" borderId="16" xfId="2" applyNumberFormat="1" applyFont="1" applyFill="1" applyBorder="1" applyAlignment="1">
      <alignment horizontal="right" vertical="center"/>
    </xf>
    <xf numFmtId="0" fontId="7" fillId="7" borderId="9" xfId="0" applyFont="1" applyFill="1" applyBorder="1" applyAlignment="1">
      <alignment horizontal="left"/>
    </xf>
    <xf numFmtId="4" fontId="7" fillId="7" borderId="4" xfId="0" applyNumberFormat="1" applyFont="1" applyFill="1" applyBorder="1" applyAlignment="1">
      <alignment horizontal="right" vertical="center"/>
    </xf>
    <xf numFmtId="0" fontId="7" fillId="7" borderId="4" xfId="0" applyFont="1" applyFill="1" applyBorder="1" applyAlignment="1">
      <alignment horizontal="left"/>
    </xf>
    <xf numFmtId="4" fontId="19" fillId="7" borderId="4" xfId="0" applyNumberFormat="1" applyFont="1" applyFill="1" applyBorder="1" applyAlignment="1">
      <alignment horizontal="center" vertical="center"/>
    </xf>
    <xf numFmtId="4" fontId="7" fillId="7" borderId="17" xfId="0" applyNumberFormat="1" applyFont="1" applyFill="1" applyBorder="1" applyAlignment="1">
      <alignment horizontal="right" vertical="center"/>
    </xf>
    <xf numFmtId="0" fontId="9" fillId="7" borderId="14" xfId="0" applyFont="1" applyFill="1" applyBorder="1" applyAlignment="1">
      <alignment horizontal="left"/>
    </xf>
    <xf numFmtId="0" fontId="9" fillId="7" borderId="5" xfId="0" applyFont="1" applyFill="1" applyBorder="1" applyAlignment="1">
      <alignment horizontal="left"/>
    </xf>
    <xf numFmtId="4" fontId="7" fillId="7" borderId="5" xfId="0" applyNumberFormat="1" applyFont="1" applyFill="1" applyBorder="1" applyAlignment="1">
      <alignment horizontal="center" vertical="center"/>
    </xf>
    <xf numFmtId="4" fontId="9" fillId="2" borderId="13" xfId="2" applyNumberFormat="1" applyFont="1" applyFill="1" applyBorder="1" applyAlignment="1">
      <alignment horizontal="right" vertical="center"/>
    </xf>
    <xf numFmtId="2" fontId="9" fillId="2" borderId="17" xfId="2" applyNumberFormat="1" applyFont="1" applyFill="1" applyBorder="1" applyAlignment="1">
      <alignment horizontal="right" vertical="center"/>
    </xf>
    <xf numFmtId="2" fontId="9" fillId="2" borderId="13" xfId="2" applyNumberFormat="1" applyFont="1" applyFill="1" applyBorder="1" applyAlignment="1">
      <alignment horizontal="right" vertical="center"/>
    </xf>
    <xf numFmtId="9" fontId="9" fillId="2" borderId="13" xfId="2" applyFont="1" applyFill="1" applyBorder="1" applyAlignment="1">
      <alignment horizontal="right" vertical="center"/>
    </xf>
    <xf numFmtId="2" fontId="22" fillId="6" borderId="4" xfId="2" applyNumberFormat="1" applyFont="1" applyFill="1" applyBorder="1" applyAlignment="1">
      <alignment horizontal="center" vertical="center"/>
    </xf>
    <xf numFmtId="9" fontId="22" fillId="6" borderId="0" xfId="2" applyFont="1" applyFill="1" applyBorder="1" applyAlignment="1">
      <alignment horizontal="center" vertical="center"/>
    </xf>
    <xf numFmtId="0" fontId="9" fillId="8" borderId="9" xfId="0" applyFont="1" applyFill="1" applyBorder="1" applyAlignment="1">
      <alignment horizontal="right" vertical="center"/>
    </xf>
    <xf numFmtId="2" fontId="9" fillId="8" borderId="4" xfId="2" applyNumberFormat="1" applyFont="1" applyFill="1" applyBorder="1" applyAlignment="1">
      <alignment horizontal="right" vertical="center"/>
    </xf>
    <xf numFmtId="0" fontId="9" fillId="8" borderId="4" xfId="0" applyFont="1" applyFill="1" applyBorder="1" applyAlignment="1">
      <alignment horizontal="right" vertical="center"/>
    </xf>
    <xf numFmtId="2" fontId="22" fillId="8" borderId="4" xfId="2" applyNumberFormat="1" applyFont="1" applyFill="1" applyBorder="1" applyAlignment="1">
      <alignment horizontal="center" vertical="center"/>
    </xf>
    <xf numFmtId="2" fontId="9" fillId="8" borderId="17" xfId="2" applyNumberFormat="1" applyFont="1" applyFill="1" applyBorder="1" applyAlignment="1">
      <alignment horizontal="right" vertical="center"/>
    </xf>
    <xf numFmtId="0" fontId="9" fillId="8" borderId="12" xfId="0" applyFont="1" applyFill="1" applyBorder="1" applyAlignment="1">
      <alignment horizontal="right" vertical="center"/>
    </xf>
    <xf numFmtId="0" fontId="9" fillId="8" borderId="0" xfId="0" applyFont="1" applyFill="1" applyBorder="1" applyAlignment="1">
      <alignment horizontal="right" vertical="center"/>
    </xf>
    <xf numFmtId="0" fontId="9" fillId="8" borderId="14" xfId="0" applyFont="1" applyFill="1" applyBorder="1" applyAlignment="1">
      <alignment horizontal="right" vertical="center"/>
    </xf>
    <xf numFmtId="0" fontId="9" fillId="8" borderId="5" xfId="0" applyFont="1" applyFill="1" applyBorder="1" applyAlignment="1">
      <alignment horizontal="right" vertical="center"/>
    </xf>
    <xf numFmtId="0" fontId="9" fillId="7" borderId="9" xfId="0" applyFont="1" applyFill="1" applyBorder="1" applyAlignment="1">
      <alignment horizontal="left"/>
    </xf>
    <xf numFmtId="0" fontId="9" fillId="7" borderId="4" xfId="0" applyFont="1" applyFill="1" applyBorder="1" applyAlignment="1">
      <alignment horizontal="left"/>
    </xf>
    <xf numFmtId="0" fontId="9" fillId="7" borderId="14" xfId="0" applyFont="1" applyFill="1" applyBorder="1" applyAlignment="1">
      <alignment horizontal="right"/>
    </xf>
    <xf numFmtId="10" fontId="7" fillId="7" borderId="16" xfId="2" applyNumberFormat="1" applyFont="1" applyFill="1" applyBorder="1" applyAlignment="1">
      <alignment horizontal="right" vertical="center"/>
    </xf>
    <xf numFmtId="0" fontId="9" fillId="7" borderId="0" xfId="0" applyFont="1" applyFill="1" applyBorder="1" applyAlignment="1">
      <alignment horizontal="left"/>
    </xf>
    <xf numFmtId="4" fontId="19" fillId="7" borderId="0" xfId="0" applyNumberFormat="1" applyFont="1" applyFill="1" applyBorder="1" applyAlignment="1">
      <alignment horizontal="center" vertical="center"/>
    </xf>
    <xf numFmtId="4" fontId="7" fillId="7" borderId="13" xfId="0" applyNumberFormat="1" applyFont="1" applyFill="1" applyBorder="1" applyAlignment="1">
      <alignment horizontal="right" vertical="center"/>
    </xf>
    <xf numFmtId="0" fontId="9" fillId="7" borderId="12" xfId="0" applyFont="1" applyFill="1" applyBorder="1" applyAlignment="1">
      <alignment horizontal="right"/>
    </xf>
    <xf numFmtId="10" fontId="7" fillId="7" borderId="0" xfId="2" applyNumberFormat="1" applyFont="1" applyFill="1" applyBorder="1" applyAlignment="1">
      <alignment horizontal="right" vertical="center"/>
    </xf>
    <xf numFmtId="0" fontId="9" fillId="2" borderId="12" xfId="0" applyFont="1" applyFill="1" applyBorder="1" applyAlignment="1">
      <alignment horizontal="right"/>
    </xf>
    <xf numFmtId="0" fontId="6" fillId="2" borderId="0" xfId="0" applyFont="1" applyFill="1" applyBorder="1" applyAlignment="1">
      <alignment horizontal="right" vertical="center"/>
    </xf>
    <xf numFmtId="0" fontId="9" fillId="2" borderId="0" xfId="0" applyFont="1" applyFill="1" applyBorder="1" applyAlignment="1">
      <alignment horizontal="right"/>
    </xf>
    <xf numFmtId="0" fontId="21" fillId="6" borderId="0" xfId="0" applyFont="1" applyFill="1" applyBorder="1" applyAlignment="1">
      <alignment horizontal="center" vertical="center"/>
    </xf>
    <xf numFmtId="0" fontId="6" fillId="2" borderId="13" xfId="0" applyFont="1" applyFill="1" applyBorder="1" applyAlignment="1">
      <alignment horizontal="right" vertical="center"/>
    </xf>
    <xf numFmtId="0" fontId="7" fillId="8" borderId="9" xfId="0" applyFont="1" applyFill="1" applyBorder="1" applyAlignment="1">
      <alignment horizontal="left" vertical="center"/>
    </xf>
    <xf numFmtId="4" fontId="7" fillId="8" borderId="4" xfId="0" applyNumberFormat="1" applyFont="1" applyFill="1" applyBorder="1" applyAlignment="1">
      <alignment horizontal="right" vertical="center"/>
    </xf>
    <xf numFmtId="0" fontId="7" fillId="8" borderId="4" xfId="0" applyFont="1" applyFill="1" applyBorder="1" applyAlignment="1">
      <alignment horizontal="left" vertical="center"/>
    </xf>
    <xf numFmtId="4" fontId="19" fillId="8" borderId="4" xfId="0" applyNumberFormat="1" applyFont="1" applyFill="1" applyBorder="1" applyAlignment="1">
      <alignment horizontal="center" vertical="center"/>
    </xf>
    <xf numFmtId="4" fontId="7" fillId="8" borderId="17" xfId="0" applyNumberFormat="1" applyFont="1" applyFill="1" applyBorder="1" applyAlignment="1">
      <alignment horizontal="right" vertical="center"/>
    </xf>
    <xf numFmtId="0" fontId="7" fillId="4" borderId="0" xfId="0" applyFont="1" applyFill="1" applyBorder="1" applyAlignment="1">
      <alignment horizontal="left" vertical="center"/>
    </xf>
    <xf numFmtId="0" fontId="7" fillId="5" borderId="0" xfId="0" applyFont="1" applyFill="1" applyBorder="1" applyAlignment="1">
      <alignment horizontal="right" vertical="center"/>
    </xf>
    <xf numFmtId="0" fontId="7" fillId="7" borderId="8" xfId="0" applyFont="1" applyFill="1" applyBorder="1" applyAlignment="1">
      <alignment vertical="center"/>
    </xf>
    <xf numFmtId="0" fontId="5" fillId="7" borderId="5" xfId="0" applyFont="1" applyFill="1" applyBorder="1" applyAlignment="1">
      <alignment horizontal="right" vertical="center"/>
    </xf>
    <xf numFmtId="0" fontId="10" fillId="2" borderId="17" xfId="0" applyFont="1" applyFill="1" applyBorder="1" applyAlignment="1">
      <alignment horizontal="left" vertical="center"/>
    </xf>
    <xf numFmtId="0" fontId="9" fillId="2" borderId="11" xfId="0" applyFont="1" applyFill="1" applyBorder="1" applyAlignment="1">
      <alignment horizontal="right"/>
    </xf>
    <xf numFmtId="0" fontId="7" fillId="6" borderId="13" xfId="0" applyFont="1" applyFill="1" applyBorder="1" applyAlignment="1">
      <alignment horizontal="left" vertical="center"/>
    </xf>
    <xf numFmtId="0" fontId="8" fillId="6" borderId="13" xfId="0" applyFont="1" applyFill="1" applyBorder="1" applyAlignment="1">
      <alignment horizontal="right" vertical="center"/>
    </xf>
    <xf numFmtId="0" fontId="9" fillId="6" borderId="18" xfId="0" applyFont="1" applyFill="1" applyBorder="1" applyAlignment="1">
      <alignment horizontal="right" vertical="center"/>
    </xf>
    <xf numFmtId="0" fontId="8" fillId="6" borderId="11" xfId="0" applyFont="1" applyFill="1" applyBorder="1" applyAlignment="1">
      <alignment horizontal="right" vertical="center"/>
    </xf>
    <xf numFmtId="0" fontId="9" fillId="6" borderId="19" xfId="0" applyFont="1" applyFill="1" applyBorder="1" applyAlignment="1">
      <alignment horizontal="left" vertical="center"/>
    </xf>
    <xf numFmtId="0" fontId="7" fillId="6" borderId="13" xfId="0" applyFont="1" applyFill="1" applyBorder="1" applyAlignment="1">
      <alignment horizontal="right" vertical="center"/>
    </xf>
    <xf numFmtId="0" fontId="7" fillId="7" borderId="19" xfId="0" applyFont="1" applyFill="1" applyBorder="1" applyAlignment="1">
      <alignment horizontal="left"/>
    </xf>
    <xf numFmtId="0" fontId="7" fillId="7" borderId="16" xfId="0" applyFont="1" applyFill="1" applyBorder="1" applyAlignment="1">
      <alignment horizontal="left"/>
    </xf>
    <xf numFmtId="0" fontId="9" fillId="7" borderId="0" xfId="0" applyFont="1" applyFill="1" applyBorder="1" applyAlignment="1">
      <alignment horizontal="right"/>
    </xf>
    <xf numFmtId="0" fontId="9" fillId="7" borderId="5" xfId="0" applyFont="1" applyFill="1" applyBorder="1" applyAlignment="1">
      <alignment horizontal="right"/>
    </xf>
    <xf numFmtId="10" fontId="8" fillId="2" borderId="0" xfId="0" applyNumberFormat="1" applyFont="1" applyFill="1" applyBorder="1" applyAlignment="1">
      <alignment horizontal="right" vertical="center"/>
    </xf>
    <xf numFmtId="0" fontId="7" fillId="2" borderId="6" xfId="0" applyFont="1" applyFill="1" applyBorder="1" applyAlignment="1">
      <alignment horizontal="right" vertical="center"/>
    </xf>
    <xf numFmtId="4" fontId="7" fillId="7" borderId="2" xfId="0" applyNumberFormat="1" applyFont="1" applyFill="1" applyBorder="1" applyAlignment="1">
      <alignment horizontal="right" vertical="center"/>
    </xf>
    <xf numFmtId="10" fontId="5" fillId="7" borderId="0" xfId="2" applyNumberFormat="1" applyFont="1" applyFill="1" applyBorder="1" applyAlignment="1">
      <alignment horizontal="right" vertical="center"/>
    </xf>
    <xf numFmtId="0" fontId="7" fillId="2" borderId="4" xfId="0" applyFont="1" applyFill="1" applyBorder="1" applyAlignment="1">
      <alignment horizontal="left" vertical="center"/>
    </xf>
    <xf numFmtId="10" fontId="8" fillId="9" borderId="0" xfId="2" applyNumberFormat="1" applyFont="1" applyFill="1" applyBorder="1" applyAlignment="1">
      <alignment horizontal="right" vertical="center"/>
    </xf>
    <xf numFmtId="10" fontId="8" fillId="9" borderId="2" xfId="2" applyNumberFormat="1" applyFont="1" applyFill="1" applyBorder="1" applyAlignment="1">
      <alignment horizontal="right" vertical="center"/>
    </xf>
    <xf numFmtId="4" fontId="7" fillId="9" borderId="0" xfId="0" applyNumberFormat="1" applyFont="1" applyFill="1" applyBorder="1" applyAlignment="1">
      <alignment horizontal="right" vertical="center"/>
    </xf>
    <xf numFmtId="0" fontId="7" fillId="2" borderId="0" xfId="0" applyFont="1" applyFill="1" applyAlignment="1">
      <alignment horizontal="left" vertical="center" wrapText="1"/>
    </xf>
    <xf numFmtId="0" fontId="7" fillId="2" borderId="0" xfId="0" applyFont="1" applyFill="1" applyBorder="1" applyAlignment="1">
      <alignment horizontal="left" textRotation="90" wrapText="1"/>
    </xf>
    <xf numFmtId="4" fontId="7" fillId="0" borderId="0" xfId="0" applyNumberFormat="1" applyFont="1" applyFill="1" applyBorder="1" applyAlignment="1">
      <alignment horizontal="right" vertical="center"/>
    </xf>
    <xf numFmtId="10" fontId="5" fillId="0" borderId="0" xfId="2" applyNumberFormat="1" applyFont="1" applyFill="1" applyBorder="1" applyAlignment="1">
      <alignment horizontal="right" vertical="center"/>
    </xf>
    <xf numFmtId="2" fontId="7" fillId="0" borderId="7" xfId="2" applyNumberFormat="1" applyFont="1" applyFill="1" applyBorder="1" applyAlignment="1">
      <alignment horizontal="right" vertical="center"/>
    </xf>
  </cellXfs>
  <cellStyles count="40">
    <cellStyle name="Comma" xfId="1" builtinId="3"/>
    <cellStyle name="Comma 2" xfId="23" xr:uid="{B4821FAF-940F-441B-85D1-BCFAF88A976B}"/>
    <cellStyle name="Comma 2 2" xfId="31" xr:uid="{92FFA324-1F88-4389-BD3C-740F1D77073C}"/>
    <cellStyle name="Comma 3" xfId="34" xr:uid="{083C43CA-50D6-4D56-A615-4A7F9403ECD4}"/>
    <cellStyle name="Comma 4" xfId="4" xr:uid="{0C8874C9-0B07-4C5B-8609-9C218C7A6AAE}"/>
    <cellStyle name="Normal" xfId="0" builtinId="0"/>
    <cellStyle name="Normal 10" xfId="24" xr:uid="{C848915B-8D57-4A15-B43A-498DF9B79F7B}"/>
    <cellStyle name="Normal 11" xfId="25" xr:uid="{4E1A482F-D754-48D7-9930-925447F4BA41}"/>
    <cellStyle name="Normal 12" xfId="26" xr:uid="{12C26A1D-FC34-4405-9C21-17DD3CAF8CC6}"/>
    <cellStyle name="Normal 13" xfId="13" xr:uid="{522C03C2-8979-436A-8198-09BE78EC9154}"/>
    <cellStyle name="Normal 13 2" xfId="29" xr:uid="{06771470-6AE7-4334-969A-2606BD4886A6}"/>
    <cellStyle name="Normal 14" xfId="12" xr:uid="{54A725B9-35E4-4D01-90A0-435686B08AC1}"/>
    <cellStyle name="Normal 14 2" xfId="28" xr:uid="{40971C23-1567-4BB7-883E-768A88A1E3E0}"/>
    <cellStyle name="Normal 15" xfId="27" xr:uid="{4A4F8A07-0CDC-4EB1-BAB8-F656DB61C134}"/>
    <cellStyle name="Normal 16" xfId="32" xr:uid="{091B3755-B3D7-49AB-844F-829B501D6AD3}"/>
    <cellStyle name="Normal 17" xfId="3" xr:uid="{0F5987C6-37F7-4E76-87DE-73F74B76BEBC}"/>
    <cellStyle name="Normal 2" xfId="5" xr:uid="{4CDD1253-7DA3-4FC4-A307-8AEBFE194E4B}"/>
    <cellStyle name="Normal 2 2" xfId="15" xr:uid="{1E54754E-D586-4F90-AF20-48EA3298DE97}"/>
    <cellStyle name="Normal 2 3" xfId="35" xr:uid="{D2AD136E-BCD8-438A-A488-E02A5F73B7DC}"/>
    <cellStyle name="Normal 3" xfId="9" xr:uid="{0CB4B98F-951A-415D-AA61-AAF11DCCC6B0}"/>
    <cellStyle name="Normal 3 2" xfId="16" xr:uid="{5FD3C40D-A20E-4508-BE2B-3DC0DD4056DF}"/>
    <cellStyle name="Normal 4" xfId="11" xr:uid="{999ADD31-EBFD-40AD-8AB3-BAA3AA6FB2DC}"/>
    <cellStyle name="Normal 4 2" xfId="17" xr:uid="{3C8EC6B0-9323-4EB1-A60E-007A240603BB}"/>
    <cellStyle name="Normal 5" xfId="18" xr:uid="{73A5C8C3-544C-445D-9EB1-E9E03EA25629}"/>
    <cellStyle name="Normal 6" xfId="19" xr:uid="{47233709-8959-4FB6-9E20-29CDB797B714}"/>
    <cellStyle name="Normal 7" xfId="20" xr:uid="{D6E44402-814B-4596-86BB-6781410FAFDD}"/>
    <cellStyle name="Normal 8" xfId="21" xr:uid="{9AB47B88-9231-46A5-8707-5C7933EF8B36}"/>
    <cellStyle name="Normal 9" xfId="22" xr:uid="{C6002338-4439-434A-9F5F-1A8D9E593557}"/>
    <cellStyle name="Percent" xfId="2" builtinId="5"/>
    <cellStyle name="Percent 2" xfId="10" xr:uid="{58531223-A501-4076-B914-4AF4A5755760}"/>
    <cellStyle name="Percent 2 2" xfId="14" xr:uid="{E18E59FD-DF85-4957-A61A-1FD64805A871}"/>
    <cellStyle name="Percent 2 3" xfId="30" xr:uid="{34730C13-A097-431A-AF2D-4816C379B730}"/>
    <cellStyle name="Percent 2 4" xfId="37" xr:uid="{9CCC6D5B-252C-4D3B-B5D7-37C7EDF20701}"/>
    <cellStyle name="Percent 3" xfId="36" xr:uid="{D384374B-11D2-4834-AE09-856485C0CE03}"/>
    <cellStyle name="Percent 4" xfId="33" xr:uid="{F81B2122-1F49-4367-AAD2-2905B4F803D2}"/>
    <cellStyle name="Percent 5" xfId="6" xr:uid="{0FA4F6AA-A3AB-4BE0-A385-6A5CC9012FE7}"/>
    <cellStyle name="Ακολουθούμενος δεσμός" xfId="38" xr:uid="{C5E95A7D-C858-4D33-B618-CADDBFE31461}"/>
    <cellStyle name="Βασικό__BVIC_European_Real_Estate_Cos_Valuations" xfId="7" xr:uid="{9DF70516-D12C-476C-AE11-00F5452062B5}"/>
    <cellStyle name="Δεσμός" xfId="39" xr:uid="{3A636D28-0DB8-44A5-AAD0-8C34F30C845B}"/>
    <cellStyle name="Διαχωριστικό χιλιάδων/υποδιαστολή__BVIC_European_Real_Estate_Cos_Valuations" xfId="8" xr:uid="{001E311D-46BE-4D31-B0A0-F051CFEE1E5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504825</xdr:colOff>
      <xdr:row>1</xdr:row>
      <xdr:rowOff>47625</xdr:rowOff>
    </xdr:to>
    <xdr:pic>
      <xdr:nvPicPr>
        <xdr:cNvPr id="1169" name="Picture 7" descr="sarantis new logo low resolution">
          <a:extLst>
            <a:ext uri="{FF2B5EF4-FFF2-40B4-BE49-F238E27FC236}">
              <a16:creationId xmlns:a16="http://schemas.microsoft.com/office/drawing/2014/main" id="{311F5A8C-EE0B-41D9-A1E7-9BE168AADC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504825</xdr:colOff>
      <xdr:row>1</xdr:row>
      <xdr:rowOff>104775</xdr:rowOff>
    </xdr:to>
    <xdr:pic>
      <xdr:nvPicPr>
        <xdr:cNvPr id="2193" name="Picture 6" descr="sarantis new logo low resolution">
          <a:extLst>
            <a:ext uri="{FF2B5EF4-FFF2-40B4-BE49-F238E27FC236}">
              <a16:creationId xmlns:a16="http://schemas.microsoft.com/office/drawing/2014/main" id="{703E0E3A-D1AC-472E-AC53-C899BFFC21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47625</xdr:rowOff>
    </xdr:from>
    <xdr:to>
      <xdr:col>0</xdr:col>
      <xdr:colOff>504825</xdr:colOff>
      <xdr:row>1</xdr:row>
      <xdr:rowOff>104775</xdr:rowOff>
    </xdr:to>
    <xdr:pic>
      <xdr:nvPicPr>
        <xdr:cNvPr id="3217" name="Picture 4" descr="sarantis new logo low resolution">
          <a:extLst>
            <a:ext uri="{FF2B5EF4-FFF2-40B4-BE49-F238E27FC236}">
              <a16:creationId xmlns:a16="http://schemas.microsoft.com/office/drawing/2014/main" id="{17923D2D-3577-4FED-B7B4-023D5135D1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457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76200</xdr:rowOff>
    </xdr:from>
    <xdr:to>
      <xdr:col>0</xdr:col>
      <xdr:colOff>504825</xdr:colOff>
      <xdr:row>1</xdr:row>
      <xdr:rowOff>123825</xdr:rowOff>
    </xdr:to>
    <xdr:pic>
      <xdr:nvPicPr>
        <xdr:cNvPr id="4241" name="Picture 7" descr="sarantis new logo low resolution">
          <a:extLst>
            <a:ext uri="{FF2B5EF4-FFF2-40B4-BE49-F238E27FC236}">
              <a16:creationId xmlns:a16="http://schemas.microsoft.com/office/drawing/2014/main" id="{BADDB4DF-234D-4906-8FEF-DF77AC0842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4191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A1:S79"/>
  <sheetViews>
    <sheetView tabSelected="1" zoomScale="90" zoomScaleNormal="90" workbookViewId="0">
      <selection activeCell="C6" sqref="C6"/>
    </sheetView>
  </sheetViews>
  <sheetFormatPr defaultColWidth="9.140625" defaultRowHeight="12.75" x14ac:dyDescent="0.2"/>
  <cols>
    <col min="1" max="1" width="9.140625" style="1"/>
    <col min="2" max="2" width="36.5703125" style="1" customWidth="1"/>
    <col min="3" max="3" width="17.5703125" style="1" customWidth="1"/>
    <col min="4" max="4" width="18.85546875" style="1" customWidth="1"/>
    <col min="5" max="5" width="14.85546875" style="1" customWidth="1"/>
    <col min="6" max="6" width="4.140625" style="1" hidden="1" customWidth="1"/>
    <col min="7" max="7" width="4.7109375" style="1" hidden="1" customWidth="1"/>
    <col min="8" max="8" width="13.140625" style="1" customWidth="1"/>
    <col min="9" max="9" width="3.42578125" style="1" customWidth="1"/>
    <col min="10" max="10" width="16.140625" style="1" hidden="1" customWidth="1"/>
    <col min="11" max="11" width="15.42578125" style="1" customWidth="1"/>
    <col min="12" max="12" width="5.28515625" style="1" customWidth="1"/>
    <col min="13" max="13" width="14.42578125" style="21" customWidth="1"/>
    <col min="14" max="14" width="21.42578125" style="1" customWidth="1"/>
    <col min="15" max="17" width="9.140625" style="51"/>
    <col min="18" max="18" width="10.5703125" style="51" customWidth="1"/>
    <col min="19" max="19" width="11.5703125" style="51" customWidth="1"/>
    <col min="20" max="16384" width="9.140625" style="1"/>
  </cols>
  <sheetData>
    <row r="1" spans="1:14" ht="18" thickBot="1" x14ac:dyDescent="0.25">
      <c r="B1" s="2"/>
      <c r="C1" s="2"/>
      <c r="D1" s="2"/>
      <c r="E1" s="2"/>
      <c r="F1" s="2"/>
      <c r="G1" s="2"/>
      <c r="H1" s="2"/>
      <c r="I1" s="2"/>
      <c r="J1" s="2"/>
      <c r="K1" s="2"/>
      <c r="L1" s="2"/>
    </row>
    <row r="2" spans="1:14" ht="15" x14ac:dyDescent="0.2">
      <c r="B2" s="59" t="s">
        <v>20</v>
      </c>
      <c r="C2" s="60"/>
      <c r="D2" s="60"/>
      <c r="E2" s="60"/>
      <c r="F2" s="60"/>
      <c r="G2" s="60"/>
      <c r="H2" s="60"/>
      <c r="I2" s="60"/>
      <c r="J2" s="61"/>
      <c r="K2" s="60"/>
      <c r="L2" s="235"/>
      <c r="M2" s="51"/>
    </row>
    <row r="3" spans="1:14" ht="14.25" x14ac:dyDescent="0.2">
      <c r="A3"/>
      <c r="B3" s="62" t="s">
        <v>19</v>
      </c>
      <c r="C3" s="7" t="s">
        <v>60</v>
      </c>
      <c r="D3" s="7" t="s">
        <v>59</v>
      </c>
      <c r="E3" s="7" t="s">
        <v>57</v>
      </c>
      <c r="F3" s="32"/>
      <c r="G3" s="32"/>
      <c r="H3" s="7" t="s">
        <v>55</v>
      </c>
      <c r="I3" s="32"/>
      <c r="J3" s="72" t="s">
        <v>44</v>
      </c>
      <c r="K3" s="50" t="s">
        <v>54</v>
      </c>
      <c r="L3" s="236"/>
      <c r="M3" s="51"/>
    </row>
    <row r="4" spans="1:14" x14ac:dyDescent="0.2">
      <c r="B4" s="64" t="s">
        <v>18</v>
      </c>
      <c r="C4" s="15">
        <v>176.31368167999119</v>
      </c>
      <c r="D4" s="15">
        <v>166.27491439686131</v>
      </c>
      <c r="E4" s="15">
        <v>159.62476409325899</v>
      </c>
      <c r="F4" s="231"/>
      <c r="G4" s="231"/>
      <c r="H4" s="15">
        <v>151.528833543535</v>
      </c>
      <c r="I4" s="40"/>
      <c r="J4" s="73">
        <v>164.09884689310101</v>
      </c>
      <c r="K4" s="15">
        <v>137.002806676056</v>
      </c>
      <c r="L4" s="237"/>
      <c r="M4" s="53"/>
      <c r="N4" s="14"/>
    </row>
    <row r="5" spans="1:14" x14ac:dyDescent="0.2">
      <c r="B5" s="66" t="s">
        <v>5</v>
      </c>
      <c r="C5" s="16">
        <f>(C4-D4)/D4</f>
        <v>6.0374514818089621E-2</v>
      </c>
      <c r="D5" s="16">
        <f>(D4-E4)/E4</f>
        <v>4.1661144129973723E-2</v>
      </c>
      <c r="E5" s="16">
        <f>(E4-H4)/H4</f>
        <v>5.3428316977032535E-2</v>
      </c>
      <c r="F5" s="33"/>
      <c r="G5" s="33"/>
      <c r="H5" s="16">
        <f>(H4-K4)/K4</f>
        <v>0.1060272210468351</v>
      </c>
      <c r="I5" s="41"/>
      <c r="J5" s="74"/>
      <c r="K5" s="16"/>
      <c r="L5" s="238"/>
      <c r="M5" s="51"/>
      <c r="N5" s="14"/>
    </row>
    <row r="6" spans="1:14" ht="13.5" thickBot="1" x14ac:dyDescent="0.25">
      <c r="B6" s="66" t="s">
        <v>6</v>
      </c>
      <c r="C6" s="16">
        <f>C4/C37</f>
        <v>0.43193071811792594</v>
      </c>
      <c r="D6" s="16">
        <f>D4/D37</f>
        <v>0.42268764379387158</v>
      </c>
      <c r="E6" s="16">
        <f>E4/E37</f>
        <v>0.43133343942876901</v>
      </c>
      <c r="F6" s="33"/>
      <c r="G6" s="33"/>
      <c r="H6" s="16">
        <f>H4/H37</f>
        <v>0.44049626361694288</v>
      </c>
      <c r="I6" s="41"/>
      <c r="J6" s="74">
        <f>J4/J37</f>
        <v>0.47820435604675254</v>
      </c>
      <c r="K6" s="16">
        <f>K4/K37</f>
        <v>0.4571599198978597</v>
      </c>
      <c r="L6" s="238"/>
      <c r="M6" s="51"/>
      <c r="N6" s="14"/>
    </row>
    <row r="7" spans="1:14" ht="13.5" thickBot="1" x14ac:dyDescent="0.25">
      <c r="B7" s="6" t="s">
        <v>14</v>
      </c>
      <c r="C7" s="28">
        <v>110.136157156167</v>
      </c>
      <c r="D7" s="28">
        <v>102.569735426077</v>
      </c>
      <c r="E7" s="28">
        <v>98.291270806949399</v>
      </c>
      <c r="F7" s="43"/>
      <c r="G7" s="43"/>
      <c r="H7" s="28">
        <v>96.121463807636303</v>
      </c>
      <c r="I7" s="43"/>
      <c r="J7" s="75">
        <v>107.24522828914699</v>
      </c>
      <c r="K7" s="28"/>
      <c r="L7" s="239"/>
      <c r="M7" s="53"/>
      <c r="N7" s="14"/>
    </row>
    <row r="8" spans="1:14" x14ac:dyDescent="0.2">
      <c r="B8" s="66" t="str">
        <f>B5</f>
        <v>y-o-y growth (%)</v>
      </c>
      <c r="C8" s="16">
        <f>(C7-D7)/D7</f>
        <v>7.3768560469215524E-2</v>
      </c>
      <c r="D8" s="16">
        <f>(D7-E7)/E7</f>
        <v>4.3528429167741592E-2</v>
      </c>
      <c r="E8" s="16">
        <f>(E7-H7)/H7</f>
        <v>2.2573595046944311E-2</v>
      </c>
      <c r="F8" s="33"/>
      <c r="G8" s="33"/>
      <c r="H8" s="16" t="e">
        <f>(H7-K7)/K7</f>
        <v>#DIV/0!</v>
      </c>
      <c r="I8" s="41"/>
      <c r="J8" s="74"/>
      <c r="K8" s="16"/>
      <c r="L8" s="238"/>
      <c r="M8" s="51"/>
      <c r="N8" s="14"/>
    </row>
    <row r="9" spans="1:14" ht="13.5" thickBot="1" x14ac:dyDescent="0.25">
      <c r="B9" s="68" t="s">
        <v>27</v>
      </c>
      <c r="C9" s="16">
        <f>C7/C4</f>
        <v>0.62466029922773547</v>
      </c>
      <c r="D9" s="16">
        <f>D7/D4</f>
        <v>0.61686837006131789</v>
      </c>
      <c r="E9" s="16">
        <f>E7/E4</f>
        <v>0.61576454859800966</v>
      </c>
      <c r="F9" s="33"/>
      <c r="G9" s="33"/>
      <c r="H9" s="16">
        <f>H7/H4</f>
        <v>0.6343443789529345</v>
      </c>
      <c r="I9" s="41"/>
      <c r="J9" s="74">
        <f>J7/J4</f>
        <v>0.65354041371789651</v>
      </c>
      <c r="K9" s="16">
        <f>K7/K4</f>
        <v>0</v>
      </c>
      <c r="L9" s="238"/>
      <c r="M9" s="51"/>
      <c r="N9" s="14"/>
    </row>
    <row r="10" spans="1:14" ht="13.5" thickBot="1" x14ac:dyDescent="0.25">
      <c r="B10" s="6" t="s">
        <v>15</v>
      </c>
      <c r="C10" s="28">
        <v>66.177524523824204</v>
      </c>
      <c r="D10" s="28">
        <v>63.705178970784303</v>
      </c>
      <c r="E10" s="28">
        <v>61.333493286309398</v>
      </c>
      <c r="F10" s="43"/>
      <c r="G10" s="43"/>
      <c r="H10" s="28">
        <v>55.4073697358982</v>
      </c>
      <c r="I10" s="43"/>
      <c r="J10" s="75">
        <v>56.853618603953997</v>
      </c>
      <c r="K10" s="28"/>
      <c r="L10" s="239"/>
      <c r="M10" s="53"/>
      <c r="N10" s="14"/>
    </row>
    <row r="11" spans="1:14" x14ac:dyDescent="0.2">
      <c r="B11" s="66" t="str">
        <f>B8</f>
        <v>y-o-y growth (%)</v>
      </c>
      <c r="C11" s="16">
        <f>(C10-D10)/D10</f>
        <v>3.8809176788809241E-2</v>
      </c>
      <c r="D11" s="16">
        <f>(D10-E10)/E10</f>
        <v>3.8668687488640115E-2</v>
      </c>
      <c r="E11" s="16">
        <f>(E10-H10)/H10</f>
        <v>0.10695551112890471</v>
      </c>
      <c r="F11" s="33"/>
      <c r="G11" s="33"/>
      <c r="H11" s="16" t="e">
        <f>(H10-K10)/K10</f>
        <v>#DIV/0!</v>
      </c>
      <c r="I11" s="41"/>
      <c r="J11" s="74"/>
      <c r="K11" s="16"/>
      <c r="L11" s="238"/>
      <c r="M11" s="51"/>
      <c r="N11" s="153"/>
    </row>
    <row r="12" spans="1:14" x14ac:dyDescent="0.2">
      <c r="B12" s="69" t="str">
        <f>B9</f>
        <v>% of SBU</v>
      </c>
      <c r="C12" s="23">
        <f>C10/C4</f>
        <v>0.37533970077226458</v>
      </c>
      <c r="D12" s="23">
        <f>D10/D4</f>
        <v>0.38313162993868205</v>
      </c>
      <c r="E12" s="23">
        <f>E10/E4</f>
        <v>0.38423545140198917</v>
      </c>
      <c r="F12" s="44"/>
      <c r="G12" s="44"/>
      <c r="H12" s="23">
        <f>H10/H4</f>
        <v>0.36565562104706217</v>
      </c>
      <c r="I12" s="44"/>
      <c r="J12" s="76">
        <f>J10/J4</f>
        <v>0.34645958628210333</v>
      </c>
      <c r="K12" s="23">
        <f>K10/K4</f>
        <v>0</v>
      </c>
      <c r="L12" s="240"/>
      <c r="M12" s="51"/>
      <c r="N12" s="14"/>
    </row>
    <row r="13" spans="1:14" x14ac:dyDescent="0.2">
      <c r="B13" s="64" t="s">
        <v>7</v>
      </c>
      <c r="C13" s="15">
        <v>158.88337901680606</v>
      </c>
      <c r="D13" s="15">
        <v>156.38826468949455</v>
      </c>
      <c r="E13" s="15">
        <v>142.145600864275</v>
      </c>
      <c r="F13" s="231"/>
      <c r="G13" s="231"/>
      <c r="H13" s="15">
        <v>130.46401831462299</v>
      </c>
      <c r="I13" s="40"/>
      <c r="J13" s="73">
        <v>120.298453561504</v>
      </c>
      <c r="K13" s="15">
        <v>104.201345405914</v>
      </c>
      <c r="L13" s="237"/>
      <c r="M13" s="53"/>
      <c r="N13" s="14"/>
    </row>
    <row r="14" spans="1:14" x14ac:dyDescent="0.2">
      <c r="B14" s="66" t="s">
        <v>5</v>
      </c>
      <c r="C14" s="16">
        <f>(C13-D13)/D13</f>
        <v>1.5954613552784838E-2</v>
      </c>
      <c r="D14" s="16">
        <f>(D13-E13)/E13</f>
        <v>0.10019771092894311</v>
      </c>
      <c r="E14" s="16">
        <f>(E13-H13)/H13</f>
        <v>8.9538730299422969E-2</v>
      </c>
      <c r="F14" s="33"/>
      <c r="G14" s="33"/>
      <c r="H14" s="16">
        <f>(H13-K13)/K13</f>
        <v>0.25203775254919542</v>
      </c>
      <c r="I14" s="41"/>
      <c r="J14" s="74"/>
      <c r="K14" s="16"/>
      <c r="L14" s="238"/>
      <c r="M14" s="53"/>
      <c r="N14" s="14"/>
    </row>
    <row r="15" spans="1:14" ht="13.5" thickBot="1" x14ac:dyDescent="0.25">
      <c r="B15" s="66" t="s">
        <v>6</v>
      </c>
      <c r="C15" s="16">
        <f>C13/C37</f>
        <v>0.38923021368409028</v>
      </c>
      <c r="D15" s="16">
        <f>D13/D37</f>
        <v>0.39755478063780963</v>
      </c>
      <c r="E15" s="16">
        <f>E13/E37</f>
        <v>0.38410174805104674</v>
      </c>
      <c r="F15" s="33"/>
      <c r="G15" s="33"/>
      <c r="H15" s="16">
        <f>H13/H37</f>
        <v>0.37926057543056796</v>
      </c>
      <c r="I15" s="41"/>
      <c r="J15" s="74">
        <f>J13/J37</f>
        <v>0.35056458718612565</v>
      </c>
      <c r="K15" s="16">
        <f>K13/K37</f>
        <v>0.3477058600095258</v>
      </c>
      <c r="L15" s="238"/>
      <c r="M15" s="51"/>
      <c r="N15" s="14"/>
    </row>
    <row r="16" spans="1:14" ht="13.5" thickBot="1" x14ac:dyDescent="0.25">
      <c r="B16" s="6" t="s">
        <v>14</v>
      </c>
      <c r="C16" s="28">
        <v>155.818819247325</v>
      </c>
      <c r="D16" s="28">
        <v>154.081104959127</v>
      </c>
      <c r="E16" s="28">
        <v>141.59731068264901</v>
      </c>
      <c r="F16" s="43"/>
      <c r="G16" s="43"/>
      <c r="H16" s="28">
        <v>129.630201738225</v>
      </c>
      <c r="I16" s="43"/>
      <c r="J16" s="75">
        <v>119.518447598881</v>
      </c>
      <c r="K16" s="28"/>
      <c r="L16" s="239"/>
      <c r="M16" s="53"/>
      <c r="N16" s="14"/>
    </row>
    <row r="17" spans="2:14" x14ac:dyDescent="0.2">
      <c r="B17" s="66" t="str">
        <f>B14</f>
        <v>y-o-y growth (%)</v>
      </c>
      <c r="C17" s="16">
        <f>(C16-D16)/D16</f>
        <v>1.1277919435085531E-2</v>
      </c>
      <c r="D17" s="16">
        <f>(D16-E16)/E16</f>
        <v>8.8164063401295428E-2</v>
      </c>
      <c r="E17" s="16">
        <f>(E16-H16)/H16</f>
        <v>9.2317290137296643E-2</v>
      </c>
      <c r="F17" s="33"/>
      <c r="G17" s="33"/>
      <c r="H17" s="16" t="e">
        <f>(H16-K16)/K16</f>
        <v>#DIV/0!</v>
      </c>
      <c r="I17" s="41"/>
      <c r="J17" s="74"/>
      <c r="K17" s="16"/>
      <c r="L17" s="238"/>
      <c r="M17" s="51"/>
      <c r="N17" s="14"/>
    </row>
    <row r="18" spans="2:14" ht="13.5" thickBot="1" x14ac:dyDescent="0.25">
      <c r="B18" s="68" t="str">
        <f>B12</f>
        <v>% of SBU</v>
      </c>
      <c r="C18" s="16">
        <f>C16/C13</f>
        <v>0.98071189202769338</v>
      </c>
      <c r="D18" s="16">
        <f>D16/D13</f>
        <v>0.98524723236140277</v>
      </c>
      <c r="E18" s="16">
        <f>E16/E13</f>
        <v>0.99614275659399754</v>
      </c>
      <c r="F18" s="33"/>
      <c r="G18" s="33"/>
      <c r="H18" s="16">
        <f>H16/H13</f>
        <v>0.9936088387651284</v>
      </c>
      <c r="I18" s="41"/>
      <c r="J18" s="74">
        <f>J16/J13</f>
        <v>0.99351607656183027</v>
      </c>
      <c r="K18" s="16">
        <f>K16/K13</f>
        <v>0</v>
      </c>
      <c r="L18" s="238"/>
      <c r="M18" s="51"/>
      <c r="N18" s="14"/>
    </row>
    <row r="19" spans="2:14" ht="13.5" thickBot="1" x14ac:dyDescent="0.25">
      <c r="B19" s="6" t="s">
        <v>15</v>
      </c>
      <c r="C19" s="28">
        <v>3.0645597694810598</v>
      </c>
      <c r="D19" s="28">
        <v>2.3071597303675402</v>
      </c>
      <c r="E19" s="28">
        <v>0.54829018162571197</v>
      </c>
      <c r="F19" s="43"/>
      <c r="G19" s="43"/>
      <c r="H19" s="28">
        <v>0.83381657639863005</v>
      </c>
      <c r="I19" s="43"/>
      <c r="J19" s="75">
        <v>0.78000596262280797</v>
      </c>
      <c r="K19" s="28"/>
      <c r="L19" s="239"/>
      <c r="M19" s="53"/>
      <c r="N19" s="14"/>
    </row>
    <row r="20" spans="2:14" x14ac:dyDescent="0.2">
      <c r="B20" s="66" t="str">
        <f>B14</f>
        <v>y-o-y growth (%)</v>
      </c>
      <c r="C20" s="16">
        <f>(C19-D19)/D19</f>
        <v>0.32828244579011556</v>
      </c>
      <c r="D20" s="16">
        <f>(D19-E19)/E19</f>
        <v>3.2079172811861754</v>
      </c>
      <c r="E20" s="16">
        <f>(E19-H19)/H19</f>
        <v>-0.34243309962263685</v>
      </c>
      <c r="F20" s="33"/>
      <c r="G20" s="33"/>
      <c r="H20" s="16" t="e">
        <f>(H19-K19)/K19</f>
        <v>#DIV/0!</v>
      </c>
      <c r="I20" s="41"/>
      <c r="J20" s="74"/>
      <c r="K20" s="16"/>
      <c r="L20" s="238"/>
      <c r="M20" s="51"/>
      <c r="N20" s="14"/>
    </row>
    <row r="21" spans="2:14" x14ac:dyDescent="0.2">
      <c r="B21" s="69" t="str">
        <f>B18</f>
        <v>% of SBU</v>
      </c>
      <c r="C21" s="23">
        <f>C19/C13</f>
        <v>1.9288107972306547E-2</v>
      </c>
      <c r="D21" s="23">
        <f>D19/D13</f>
        <v>1.4752767638597147E-2</v>
      </c>
      <c r="E21" s="23">
        <f>E19/E13</f>
        <v>3.857243406000558E-3</v>
      </c>
      <c r="F21" s="44"/>
      <c r="G21" s="44"/>
      <c r="H21" s="23">
        <f>H19/H13</f>
        <v>6.3911612348764527E-3</v>
      </c>
      <c r="I21" s="44"/>
      <c r="J21" s="76">
        <f>J19/J13</f>
        <v>6.4839234381680617E-3</v>
      </c>
      <c r="K21" s="23">
        <f>K19/K13</f>
        <v>0</v>
      </c>
      <c r="L21" s="240"/>
      <c r="M21" s="51"/>
      <c r="N21" s="14"/>
    </row>
    <row r="22" spans="2:14" x14ac:dyDescent="0.2">
      <c r="B22" s="64" t="s">
        <v>41</v>
      </c>
      <c r="C22" s="15">
        <v>22.498147864010399</v>
      </c>
      <c r="D22" s="15">
        <v>22.130274644528502</v>
      </c>
      <c r="E22" s="15">
        <v>20.701216605397899</v>
      </c>
      <c r="F22" s="231"/>
      <c r="G22" s="231"/>
      <c r="H22" s="15">
        <v>18.606712417181299</v>
      </c>
      <c r="I22" s="40"/>
      <c r="J22" s="73">
        <v>16.063879277624601</v>
      </c>
      <c r="K22" s="15">
        <v>16.063879277624601</v>
      </c>
      <c r="L22" s="237"/>
      <c r="M22" s="53"/>
      <c r="N22" s="14"/>
    </row>
    <row r="23" spans="2:14" x14ac:dyDescent="0.2">
      <c r="B23" s="66" t="s">
        <v>5</v>
      </c>
      <c r="C23" s="16">
        <f>(C22-D22)/D22</f>
        <v>1.6623075194091643E-2</v>
      </c>
      <c r="D23" s="16">
        <f>(D22-E22)/E22</f>
        <v>6.9032562982697901E-2</v>
      </c>
      <c r="E23" s="16">
        <f>(E22-H22)/H22</f>
        <v>0.11256712853166638</v>
      </c>
      <c r="F23" s="33"/>
      <c r="G23" s="33"/>
      <c r="H23" s="16">
        <f>(H22-K22)/K22</f>
        <v>0.15829508524124769</v>
      </c>
      <c r="I23" s="41"/>
      <c r="J23" s="74"/>
      <c r="K23" s="16"/>
      <c r="L23" s="238"/>
      <c r="M23" s="51"/>
      <c r="N23" s="14"/>
    </row>
    <row r="24" spans="2:14" x14ac:dyDescent="0.2">
      <c r="B24" s="66" t="s">
        <v>6</v>
      </c>
      <c r="C24" s="16">
        <f>C22/C37</f>
        <v>5.5115638619938657E-2</v>
      </c>
      <c r="D24" s="16">
        <f>D22/D37</f>
        <v>5.6257395650679019E-2</v>
      </c>
      <c r="E24" s="16">
        <f>E22/E37</f>
        <v>5.593823119794545E-2</v>
      </c>
      <c r="F24" s="33"/>
      <c r="G24" s="33"/>
      <c r="H24" s="16">
        <f>H22/H37</f>
        <v>5.4089951768872636E-2</v>
      </c>
      <c r="I24" s="41"/>
      <c r="J24" s="74">
        <f>J22/J37</f>
        <v>4.681213299794492E-2</v>
      </c>
      <c r="K24" s="16">
        <f>K22/K37</f>
        <v>5.3603002317843908E-2</v>
      </c>
      <c r="L24" s="238"/>
      <c r="M24" s="51"/>
      <c r="N24" s="14"/>
    </row>
    <row r="25" spans="2:14" x14ac:dyDescent="0.2">
      <c r="B25" s="64" t="s">
        <v>25</v>
      </c>
      <c r="C25" s="30">
        <v>50.503778647724104</v>
      </c>
      <c r="D25" s="30">
        <v>48.581930759765996</v>
      </c>
      <c r="E25" s="30">
        <v>47.601196250576002</v>
      </c>
      <c r="F25" s="231"/>
      <c r="G25" s="231"/>
      <c r="H25" s="30">
        <v>43.3961652214834</v>
      </c>
      <c r="I25" s="45"/>
      <c r="J25" s="77">
        <v>42.695139983640097</v>
      </c>
      <c r="K25" s="30">
        <v>42.414422663640103</v>
      </c>
      <c r="L25" s="241"/>
      <c r="M25" s="53"/>
      <c r="N25" s="14"/>
    </row>
    <row r="26" spans="2:14" x14ac:dyDescent="0.2">
      <c r="B26" s="66" t="str">
        <f>B20</f>
        <v>y-o-y growth (%)</v>
      </c>
      <c r="C26" s="16">
        <f>(C25-D25)/D25</f>
        <v>3.9558903030460071E-2</v>
      </c>
      <c r="D26" s="16">
        <f>(D25-E25)/E25</f>
        <v>2.0603148375249621E-2</v>
      </c>
      <c r="E26" s="16">
        <f>(E25-H25)/H25</f>
        <v>9.6898677743324862E-2</v>
      </c>
      <c r="F26" s="33"/>
      <c r="G26" s="33"/>
      <c r="H26" s="16">
        <f>(H25-K25)/K25</f>
        <v>2.3146432184844974E-2</v>
      </c>
      <c r="I26" s="41"/>
      <c r="J26" s="74"/>
      <c r="K26" s="16"/>
      <c r="L26" s="238"/>
      <c r="M26" s="51"/>
      <c r="N26" s="14"/>
    </row>
    <row r="27" spans="2:14" x14ac:dyDescent="0.2">
      <c r="B27" s="69" t="str">
        <f>B15</f>
        <v>% of Total Turnover</v>
      </c>
      <c r="C27" s="23">
        <f>C25/C37</f>
        <v>0.12372342957804508</v>
      </c>
      <c r="D27" s="23">
        <f>D25/D37</f>
        <v>0.12350017991763965</v>
      </c>
      <c r="E27" s="23">
        <f>E25/E37</f>
        <v>0.12862658132223886</v>
      </c>
      <c r="F27" s="44"/>
      <c r="G27" s="44"/>
      <c r="H27" s="23">
        <f>H25/H37</f>
        <v>0.12615320918361642</v>
      </c>
      <c r="I27" s="44"/>
      <c r="J27" s="76">
        <f>J25/J37</f>
        <v>0.12441892376917693</v>
      </c>
      <c r="K27" s="23">
        <f>K25/K37</f>
        <v>0.1415312177747706</v>
      </c>
      <c r="L27" s="240"/>
      <c r="M27" s="53"/>
      <c r="N27" s="154"/>
    </row>
    <row r="28" spans="2:14" x14ac:dyDescent="0.2">
      <c r="B28" s="70" t="s">
        <v>34</v>
      </c>
      <c r="C28" s="15">
        <v>10.274433455472799</v>
      </c>
      <c r="D28" s="15">
        <v>9.3740012967352904</v>
      </c>
      <c r="E28" s="15">
        <v>8.7907289433595803</v>
      </c>
      <c r="F28" s="46"/>
      <c r="G28" s="46"/>
      <c r="H28" s="15">
        <v>9.7710583626135907</v>
      </c>
      <c r="I28" s="46"/>
      <c r="J28" s="73">
        <v>10.445226540234</v>
      </c>
      <c r="K28" s="15">
        <v>10.270033210234001</v>
      </c>
      <c r="L28" s="242"/>
      <c r="M28" s="53"/>
      <c r="N28" s="14"/>
    </row>
    <row r="29" spans="2:14" x14ac:dyDescent="0.2">
      <c r="B29" s="66" t="s">
        <v>5</v>
      </c>
      <c r="C29" s="16">
        <f>(C28-D28)/D28</f>
        <v>9.6056329654136574E-2</v>
      </c>
      <c r="D29" s="16">
        <f>(D28-E28)/E28</f>
        <v>6.6350851804651251E-2</v>
      </c>
      <c r="E29" s="16">
        <f>(E28-H28)/H28</f>
        <v>-0.10032991134358439</v>
      </c>
      <c r="F29" s="33"/>
      <c r="G29" s="33"/>
      <c r="H29" s="16">
        <f>(H28-K28)/K28</f>
        <v>-4.8585514516465797E-2</v>
      </c>
      <c r="I29" s="41"/>
      <c r="J29" s="74"/>
      <c r="K29" s="16"/>
      <c r="L29" s="238"/>
      <c r="M29" s="53"/>
      <c r="N29" s="14"/>
    </row>
    <row r="30" spans="2:14" x14ac:dyDescent="0.2">
      <c r="B30" s="69" t="str">
        <f>B21</f>
        <v>% of SBU</v>
      </c>
      <c r="C30" s="23">
        <f>C28/C25</f>
        <v>0.20343890557455951</v>
      </c>
      <c r="D30" s="23">
        <f>D28/D25</f>
        <v>0.19295242387728523</v>
      </c>
      <c r="E30" s="23">
        <f>E28/E25</f>
        <v>0.18467453836841774</v>
      </c>
      <c r="F30" s="44"/>
      <c r="G30" s="44"/>
      <c r="H30" s="23">
        <f>H28/H25</f>
        <v>0.22515948846504066</v>
      </c>
      <c r="I30" s="44"/>
      <c r="J30" s="76">
        <f>J28/J25</f>
        <v>0.24464673366187337</v>
      </c>
      <c r="K30" s="23">
        <f>K28/K25</f>
        <v>0.24213540030188879</v>
      </c>
      <c r="L30" s="240"/>
      <c r="M30" s="53"/>
      <c r="N30" s="153"/>
    </row>
    <row r="31" spans="2:14" x14ac:dyDescent="0.2">
      <c r="B31" s="70" t="s">
        <v>29</v>
      </c>
      <c r="C31" s="15">
        <v>40.229345192251301</v>
      </c>
      <c r="D31" s="15">
        <v>39.207929463030702</v>
      </c>
      <c r="E31" s="15">
        <v>38.810467307216399</v>
      </c>
      <c r="F31" s="46"/>
      <c r="G31" s="46"/>
      <c r="H31" s="15">
        <v>33.625106858869799</v>
      </c>
      <c r="I31" s="46"/>
      <c r="J31" s="73">
        <v>32.249913443406101</v>
      </c>
      <c r="K31" s="15">
        <v>32.144389453406099</v>
      </c>
      <c r="L31" s="242"/>
      <c r="M31" s="53"/>
      <c r="N31" s="14"/>
    </row>
    <row r="32" spans="2:14" x14ac:dyDescent="0.2">
      <c r="B32" s="66" t="s">
        <v>5</v>
      </c>
      <c r="C32" s="16">
        <f>(C31-D31)/D31</f>
        <v>2.6051253999109954E-2</v>
      </c>
      <c r="D32" s="16">
        <f>(D31-E31)/E31</f>
        <v>1.0241107190698496E-2</v>
      </c>
      <c r="E32" s="16">
        <f>(E31-H31)/H31</f>
        <v>0.15421097307171172</v>
      </c>
      <c r="F32" s="33"/>
      <c r="G32" s="33"/>
      <c r="H32" s="16">
        <f>(H31-K31)/K31</f>
        <v>4.6064567740819226E-2</v>
      </c>
      <c r="I32" s="41"/>
      <c r="J32" s="74"/>
      <c r="K32" s="16"/>
      <c r="L32" s="238"/>
      <c r="M32" s="53"/>
      <c r="N32" s="14"/>
    </row>
    <row r="33" spans="2:19" x14ac:dyDescent="0.2">
      <c r="B33" s="69" t="str">
        <f>B30</f>
        <v>% of SBU</v>
      </c>
      <c r="C33" s="23">
        <f>C31/C25</f>
        <v>0.79656109442544043</v>
      </c>
      <c r="D33" s="23">
        <f>D31/D25</f>
        <v>0.80704757612271472</v>
      </c>
      <c r="E33" s="23">
        <f>E31/E25</f>
        <v>0.81532546163158182</v>
      </c>
      <c r="F33" s="44"/>
      <c r="G33" s="44"/>
      <c r="H33" s="23">
        <f>H31/H25</f>
        <v>0.77484051153495903</v>
      </c>
      <c r="I33" s="44"/>
      <c r="J33" s="76">
        <f>J31/J25</f>
        <v>0.75535326633812672</v>
      </c>
      <c r="K33" s="23">
        <f>K31/K25</f>
        <v>0.75786459969811115</v>
      </c>
      <c r="L33" s="240"/>
      <c r="M33" s="53"/>
      <c r="N33" s="51"/>
    </row>
    <row r="34" spans="2:19" hidden="1" x14ac:dyDescent="0.2">
      <c r="B34" s="71" t="s">
        <v>30</v>
      </c>
      <c r="C34" s="254"/>
      <c r="D34" s="22"/>
      <c r="E34" s="22">
        <v>0</v>
      </c>
      <c r="F34" s="232"/>
      <c r="G34" s="232"/>
      <c r="H34" s="22">
        <v>0</v>
      </c>
      <c r="I34" s="46"/>
      <c r="J34" s="49">
        <v>0</v>
      </c>
      <c r="K34" s="22">
        <v>0</v>
      </c>
      <c r="L34" s="242"/>
      <c r="M34" s="51"/>
      <c r="N34" s="14"/>
    </row>
    <row r="35" spans="2:19" hidden="1" x14ac:dyDescent="0.2">
      <c r="B35" s="66" t="s">
        <v>5</v>
      </c>
      <c r="C35" s="252"/>
      <c r="D35" s="16"/>
      <c r="E35" s="16" t="e">
        <f>(E34-H34)/H34</f>
        <v>#DIV/0!</v>
      </c>
      <c r="F35" s="33"/>
      <c r="G35" s="33"/>
      <c r="H35" s="16" t="e">
        <f>(H34-K34)/K34</f>
        <v>#DIV/0!</v>
      </c>
      <c r="I35" s="41"/>
      <c r="J35" s="47" t="e">
        <f>(J34-#REF!)/#REF!</f>
        <v>#REF!</v>
      </c>
      <c r="K35" s="16" t="e">
        <f>(K34-M34)/M34</f>
        <v>#DIV/0!</v>
      </c>
      <c r="L35" s="238"/>
      <c r="M35" s="51"/>
      <c r="N35" s="14"/>
    </row>
    <row r="36" spans="2:19" hidden="1" x14ac:dyDescent="0.2">
      <c r="B36" s="69" t="str">
        <f>B33</f>
        <v>% of SBU</v>
      </c>
      <c r="C36" s="253"/>
      <c r="D36" s="23"/>
      <c r="E36" s="23">
        <f>E34/E25</f>
        <v>0</v>
      </c>
      <c r="F36" s="44"/>
      <c r="G36" s="44"/>
      <c r="H36" s="23">
        <f>H34/H25</f>
        <v>0</v>
      </c>
      <c r="I36" s="44"/>
      <c r="J36" s="48">
        <f>J34/J25</f>
        <v>0</v>
      </c>
      <c r="K36" s="23">
        <f>K34/K25</f>
        <v>0</v>
      </c>
      <c r="L36" s="240"/>
      <c r="M36" s="51"/>
      <c r="N36" s="14"/>
    </row>
    <row r="37" spans="2:19" s="3" customFormat="1" x14ac:dyDescent="0.2">
      <c r="B37" s="78" t="s">
        <v>45</v>
      </c>
      <c r="C37" s="79">
        <f>C4+C13+C25+C22</f>
        <v>408.19898720853178</v>
      </c>
      <c r="D37" s="79">
        <f>D4+D13+D25+D22</f>
        <v>393.37538449065039</v>
      </c>
      <c r="E37" s="79">
        <f>E4+E13+E25+E22</f>
        <v>370.07277781350786</v>
      </c>
      <c r="F37" s="80"/>
      <c r="G37" s="80"/>
      <c r="H37" s="79">
        <f>H4+H13+H25+H22</f>
        <v>343.99572949682272</v>
      </c>
      <c r="I37" s="80"/>
      <c r="J37" s="81">
        <f>J4+J13+J25+J22</f>
        <v>343.1563197158697</v>
      </c>
      <c r="K37" s="79">
        <f>K4+K13+K25+K22</f>
        <v>299.6824540232347</v>
      </c>
      <c r="L37" s="243"/>
      <c r="M37" s="51"/>
      <c r="O37" s="52"/>
      <c r="P37" s="51"/>
      <c r="Q37" s="51"/>
      <c r="R37" s="51"/>
      <c r="S37" s="51"/>
    </row>
    <row r="38" spans="2:19" s="3" customFormat="1" ht="13.5" thickBot="1" x14ac:dyDescent="0.25">
      <c r="B38" s="82" t="s">
        <v>5</v>
      </c>
      <c r="C38" s="83">
        <f>+C37/D37-1</f>
        <v>3.7683096864526089E-2</v>
      </c>
      <c r="D38" s="83">
        <f>+D37/E37-1</f>
        <v>6.2967632514935978E-2</v>
      </c>
      <c r="E38" s="83">
        <f>+E37/H37-1</f>
        <v>7.5806314092413674E-2</v>
      </c>
      <c r="F38" s="84"/>
      <c r="G38" s="84"/>
      <c r="H38" s="83">
        <f>+H37/K37-1</f>
        <v>0.14786743394110213</v>
      </c>
      <c r="I38" s="84"/>
      <c r="J38" s="85"/>
      <c r="K38" s="86"/>
      <c r="L38" s="244"/>
      <c r="M38" s="51"/>
      <c r="O38" s="52"/>
      <c r="P38" s="51"/>
      <c r="Q38" s="51"/>
      <c r="R38" s="51"/>
      <c r="S38" s="51"/>
    </row>
    <row r="39" spans="2:19" x14ac:dyDescent="0.2">
      <c r="B39" s="51"/>
      <c r="C39" s="51"/>
      <c r="D39" s="15"/>
      <c r="E39" s="51"/>
      <c r="F39" s="51"/>
      <c r="G39" s="51"/>
      <c r="H39" s="51"/>
      <c r="I39" s="51"/>
      <c r="J39" s="51"/>
      <c r="K39" s="51"/>
      <c r="L39" s="51"/>
      <c r="M39" s="51"/>
    </row>
    <row r="40" spans="2:19" x14ac:dyDescent="0.2">
      <c r="B40" s="58" t="s">
        <v>52</v>
      </c>
      <c r="C40" s="58"/>
      <c r="D40" s="58"/>
      <c r="E40" s="58"/>
      <c r="F40" s="58"/>
      <c r="G40" s="58"/>
    </row>
    <row r="41" spans="2:19" x14ac:dyDescent="0.2">
      <c r="B41" s="58"/>
      <c r="C41" s="58"/>
      <c r="D41" s="58"/>
      <c r="E41" s="58"/>
      <c r="F41" s="58"/>
      <c r="G41" s="58"/>
    </row>
    <row r="50" spans="4:4" x14ac:dyDescent="0.2">
      <c r="D50" s="15"/>
    </row>
    <row r="51" spans="4:4" x14ac:dyDescent="0.2">
      <c r="D51" s="16"/>
    </row>
    <row r="52" spans="4:4" ht="13.5" thickBot="1" x14ac:dyDescent="0.25">
      <c r="D52" s="16"/>
    </row>
    <row r="53" spans="4:4" ht="13.5" thickBot="1" x14ac:dyDescent="0.25">
      <c r="D53" s="28"/>
    </row>
    <row r="54" spans="4:4" x14ac:dyDescent="0.2">
      <c r="D54" s="16"/>
    </row>
    <row r="55" spans="4:4" ht="13.5" thickBot="1" x14ac:dyDescent="0.25">
      <c r="D55" s="16"/>
    </row>
    <row r="56" spans="4:4" ht="13.5" thickBot="1" x14ac:dyDescent="0.25">
      <c r="D56" s="28"/>
    </row>
    <row r="57" spans="4:4" x14ac:dyDescent="0.2">
      <c r="D57" s="16"/>
    </row>
    <row r="58" spans="4:4" x14ac:dyDescent="0.2">
      <c r="D58" s="23"/>
    </row>
    <row r="59" spans="4:4" x14ac:dyDescent="0.2">
      <c r="D59" s="15"/>
    </row>
    <row r="60" spans="4:4" x14ac:dyDescent="0.2">
      <c r="D60" s="16"/>
    </row>
    <row r="61" spans="4:4" ht="13.5" thickBot="1" x14ac:dyDescent="0.25">
      <c r="D61" s="16"/>
    </row>
    <row r="62" spans="4:4" ht="13.5" thickBot="1" x14ac:dyDescent="0.25">
      <c r="D62" s="28"/>
    </row>
    <row r="63" spans="4:4" x14ac:dyDescent="0.2">
      <c r="D63" s="16"/>
    </row>
    <row r="64" spans="4:4" ht="13.5" thickBot="1" x14ac:dyDescent="0.25">
      <c r="D64" s="16"/>
    </row>
    <row r="65" spans="4:4" ht="13.5" thickBot="1" x14ac:dyDescent="0.25">
      <c r="D65" s="28"/>
    </row>
    <row r="66" spans="4:4" x14ac:dyDescent="0.2">
      <c r="D66" s="16"/>
    </row>
    <row r="67" spans="4:4" x14ac:dyDescent="0.2">
      <c r="D67" s="23"/>
    </row>
    <row r="68" spans="4:4" x14ac:dyDescent="0.2">
      <c r="D68" s="15"/>
    </row>
    <row r="69" spans="4:4" x14ac:dyDescent="0.2">
      <c r="D69" s="16"/>
    </row>
    <row r="70" spans="4:4" x14ac:dyDescent="0.2">
      <c r="D70" s="16"/>
    </row>
    <row r="71" spans="4:4" x14ac:dyDescent="0.2">
      <c r="D71" s="30"/>
    </row>
    <row r="72" spans="4:4" x14ac:dyDescent="0.2">
      <c r="D72" s="16"/>
    </row>
    <row r="73" spans="4:4" x14ac:dyDescent="0.2">
      <c r="D73" s="23"/>
    </row>
    <row r="74" spans="4:4" x14ac:dyDescent="0.2">
      <c r="D74" s="15"/>
    </row>
    <row r="75" spans="4:4" x14ac:dyDescent="0.2">
      <c r="D75" s="16"/>
    </row>
    <row r="76" spans="4:4" x14ac:dyDescent="0.2">
      <c r="D76" s="23"/>
    </row>
    <row r="77" spans="4:4" x14ac:dyDescent="0.2">
      <c r="D77" s="15"/>
    </row>
    <row r="78" spans="4:4" x14ac:dyDescent="0.2">
      <c r="D78" s="16"/>
    </row>
    <row r="79" spans="4:4" x14ac:dyDescent="0.2">
      <c r="D79" s="23"/>
    </row>
  </sheetData>
  <phoneticPr fontId="4" type="noConversion"/>
  <pageMargins left="0.75" right="0.75" top="1" bottom="1" header="0.5" footer="0.5"/>
  <pageSetup paperSize="9" scale="5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1"/>
  </sheetPr>
  <dimension ref="A1:AV67"/>
  <sheetViews>
    <sheetView zoomScale="85" zoomScaleNormal="85" workbookViewId="0">
      <selection activeCell="O21" sqref="O21"/>
    </sheetView>
  </sheetViews>
  <sheetFormatPr defaultColWidth="9.140625" defaultRowHeight="12.75" x14ac:dyDescent="0.2"/>
  <cols>
    <col min="1" max="1" width="9.140625" style="3"/>
    <col min="2" max="2" width="34.42578125" style="3" bestFit="1" customWidth="1"/>
    <col min="3" max="3" width="25.85546875" style="3" customWidth="1"/>
    <col min="4" max="4" width="22.5703125" style="3" customWidth="1"/>
    <col min="5" max="5" width="18.7109375" style="3" customWidth="1"/>
    <col min="6" max="6" width="3.28515625" style="3" hidden="1" customWidth="1"/>
    <col min="7" max="7" width="1.7109375" style="3" hidden="1" customWidth="1"/>
    <col min="8" max="8" width="19.140625" style="25" customWidth="1"/>
    <col min="9" max="9" width="3.7109375" style="52" customWidth="1"/>
    <col min="10" max="10" width="22.7109375" style="56" hidden="1" customWidth="1"/>
    <col min="11" max="11" width="23" style="57" customWidth="1"/>
    <col min="12" max="12" width="11.7109375" style="51" customWidth="1"/>
    <col min="13" max="13" width="22.7109375" style="88" customWidth="1"/>
    <col min="14" max="14" width="3.42578125" style="88" customWidth="1"/>
    <col min="15" max="15" width="22.7109375" style="88" customWidth="1"/>
    <col min="16" max="18" width="14.42578125" style="88" customWidth="1"/>
    <col min="19" max="19" width="22.7109375" style="88" customWidth="1"/>
    <col min="20" max="35" width="14.42578125" style="88" customWidth="1"/>
    <col min="36" max="38" width="12.28515625" style="88" bestFit="1" customWidth="1"/>
    <col min="39" max="39" width="10.42578125" style="88" customWidth="1"/>
    <col min="40" max="42" width="12.28515625" style="88" bestFit="1" customWidth="1"/>
    <col min="43" max="46" width="12.28515625" style="88" customWidth="1"/>
    <col min="47" max="47" width="9.140625" style="88"/>
    <col min="48" max="16384" width="9.140625" style="3"/>
  </cols>
  <sheetData>
    <row r="1" spans="2:48" ht="13.5" thickBot="1" x14ac:dyDescent="0.25"/>
    <row r="2" spans="2:48" x14ac:dyDescent="0.2">
      <c r="B2" s="99" t="s">
        <v>21</v>
      </c>
      <c r="C2" s="251"/>
      <c r="D2" s="251"/>
      <c r="E2" s="101"/>
      <c r="F2" s="101"/>
      <c r="G2" s="101"/>
      <c r="H2" s="100"/>
      <c r="I2" s="101"/>
      <c r="J2" s="102"/>
      <c r="K2" s="103"/>
    </row>
    <row r="3" spans="2:48" ht="39.75" customHeight="1" x14ac:dyDescent="0.2">
      <c r="B3" s="104" t="str">
        <f>'Activity Turnover'!B3</f>
        <v>€ mil.</v>
      </c>
      <c r="C3" s="89" t="s">
        <v>60</v>
      </c>
      <c r="D3" s="89" t="s">
        <v>59</v>
      </c>
      <c r="E3" s="89" t="s">
        <v>57</v>
      </c>
      <c r="F3" s="90"/>
      <c r="G3" s="90"/>
      <c r="H3" s="89" t="s">
        <v>55</v>
      </c>
      <c r="I3" s="90"/>
      <c r="J3" s="118" t="s">
        <v>44</v>
      </c>
      <c r="K3" s="105" t="s">
        <v>54</v>
      </c>
    </row>
    <row r="4" spans="2:48" x14ac:dyDescent="0.2">
      <c r="B4" s="64" t="s">
        <v>18</v>
      </c>
      <c r="C4" s="257">
        <v>12.25677776096629</v>
      </c>
      <c r="D4" s="257">
        <v>8.5008895217009908</v>
      </c>
      <c r="E4" s="15">
        <v>11.560233949130801</v>
      </c>
      <c r="F4" s="231"/>
      <c r="G4" s="231"/>
      <c r="H4" s="15">
        <v>12.196528430375601</v>
      </c>
      <c r="I4" s="40"/>
      <c r="J4" s="73">
        <v>11.0626685224738</v>
      </c>
      <c r="K4" s="106">
        <v>11.0626685224738</v>
      </c>
      <c r="AU4" s="91"/>
    </row>
    <row r="5" spans="2:48" x14ac:dyDescent="0.2">
      <c r="B5" s="107" t="s">
        <v>5</v>
      </c>
      <c r="C5" s="258">
        <f>(C4-D4)/D4</f>
        <v>0.44182296801732379</v>
      </c>
      <c r="D5" s="258">
        <f>(D4-E4)/E4</f>
        <v>-0.26464381611064525</v>
      </c>
      <c r="E5" s="92">
        <f>(E4-H4)/H4</f>
        <v>-5.2170130613568767E-2</v>
      </c>
      <c r="F5" s="93"/>
      <c r="G5" s="93"/>
      <c r="H5" s="92">
        <f>(H4-K4)/K4</f>
        <v>0.10249424952020987</v>
      </c>
      <c r="I5" s="93"/>
      <c r="J5" s="119"/>
      <c r="K5" s="108"/>
    </row>
    <row r="6" spans="2:48" x14ac:dyDescent="0.2">
      <c r="B6" s="107" t="s">
        <v>24</v>
      </c>
      <c r="C6" s="258">
        <f>C4/'Activity Turnover'!C4</f>
        <v>6.9516884022717565E-2</v>
      </c>
      <c r="D6" s="258">
        <f>D4/'Activity Turnover'!D4</f>
        <v>5.1125508333814296E-2</v>
      </c>
      <c r="E6" s="92">
        <f>E4/'Activity Turnover'!E4</f>
        <v>7.2421306398153001E-2</v>
      </c>
      <c r="F6" s="93"/>
      <c r="G6" s="93"/>
      <c r="H6" s="92">
        <f>H4/'Activity Turnover'!H4</f>
        <v>8.0489819298130316E-2</v>
      </c>
      <c r="I6" s="93"/>
      <c r="J6" s="119">
        <f>J4/'Activity Turnover'!J4</f>
        <v>6.7414663368599775E-2</v>
      </c>
      <c r="K6" s="108">
        <f>K4/'Activity Turnover'!K4</f>
        <v>8.0747751019667427E-2</v>
      </c>
    </row>
    <row r="7" spans="2:48" ht="13.5" thickBot="1" x14ac:dyDescent="0.25">
      <c r="B7" s="107" t="s">
        <v>9</v>
      </c>
      <c r="C7" s="258">
        <f>C4/C58</f>
        <v>0.26176164842338751</v>
      </c>
      <c r="D7" s="258">
        <f>D4/D58</f>
        <v>0.17000129176956733</v>
      </c>
      <c r="E7" s="92">
        <f>E4/E58</f>
        <v>0.26369631721333725</v>
      </c>
      <c r="F7" s="93"/>
      <c r="G7" s="93"/>
      <c r="H7" s="92">
        <f>H4/H58</f>
        <v>0.30060095690697514</v>
      </c>
      <c r="I7" s="93"/>
      <c r="J7" s="119">
        <f>J4/J58</f>
        <v>0.32060945139974023</v>
      </c>
      <c r="K7" s="108">
        <f>K4/K58</f>
        <v>0.32060945139974023</v>
      </c>
    </row>
    <row r="8" spans="2:48" s="8" customFormat="1" ht="13.5" thickBot="1" x14ac:dyDescent="0.25">
      <c r="B8" s="94" t="s">
        <v>14</v>
      </c>
      <c r="C8" s="259">
        <v>9.8756410131529897</v>
      </c>
      <c r="D8" s="259">
        <v>6.1402004692236503</v>
      </c>
      <c r="E8" s="95">
        <v>8.1136253061801096</v>
      </c>
      <c r="F8" s="96"/>
      <c r="G8" s="96"/>
      <c r="H8" s="95">
        <v>9.1241400748986301</v>
      </c>
      <c r="I8" s="96"/>
      <c r="J8" s="120">
        <v>8.6465213965008694</v>
      </c>
      <c r="K8" s="109">
        <v>8.6465213965008694</v>
      </c>
      <c r="L8" s="51"/>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5"/>
      <c r="AV8" s="12"/>
    </row>
    <row r="9" spans="2:48" x14ac:dyDescent="0.2">
      <c r="B9" s="107" t="str">
        <f>B5</f>
        <v>y-o-y growth (%)</v>
      </c>
      <c r="C9" s="92">
        <f>(C8-D8)/D8</f>
        <v>0.60835807603552694</v>
      </c>
      <c r="D9" s="92">
        <f>(D8-E8)/E8</f>
        <v>-0.24322356067556028</v>
      </c>
      <c r="E9" s="92">
        <f>(E8-H8)/H8</f>
        <v>-0.11075178158416725</v>
      </c>
      <c r="F9" s="93"/>
      <c r="G9" s="93"/>
      <c r="H9" s="92">
        <f>(H8-K8)/K8</f>
        <v>5.5238246283765231E-2</v>
      </c>
      <c r="I9" s="93"/>
      <c r="J9" s="119"/>
      <c r="K9" s="108"/>
    </row>
    <row r="10" spans="2:48" x14ac:dyDescent="0.2">
      <c r="B10" s="107" t="str">
        <f>B6</f>
        <v>Margin</v>
      </c>
      <c r="C10" s="92">
        <f>C8/'Activity Turnover'!C7</f>
        <v>8.9667564841125466E-2</v>
      </c>
      <c r="D10" s="92">
        <f>D8/'Activity Turnover'!D7</f>
        <v>5.9863666838147908E-2</v>
      </c>
      <c r="E10" s="92">
        <f>E8/'Activity Turnover'!E7</f>
        <v>8.2546753537410353E-2</v>
      </c>
      <c r="F10" s="93"/>
      <c r="G10" s="93"/>
      <c r="H10" s="92">
        <f>H8/'Activity Turnover'!H7</f>
        <v>9.492302461350749E-2</v>
      </c>
      <c r="I10" s="93"/>
      <c r="J10" s="119">
        <f>J8/'Activity Turnover'!J7</f>
        <v>8.0623833194598926E-2</v>
      </c>
      <c r="K10" s="108" t="e">
        <f>K8/'Activity Turnover'!K7</f>
        <v>#DIV/0!</v>
      </c>
    </row>
    <row r="11" spans="2:48" ht="13.5" thickBot="1" x14ac:dyDescent="0.25">
      <c r="B11" s="107" t="str">
        <f>B7</f>
        <v>% of Total EBIT</v>
      </c>
      <c r="C11" s="92">
        <f>C8/C58</f>
        <v>0.21090894534068308</v>
      </c>
      <c r="D11" s="92">
        <f>D8/D58</f>
        <v>0.12279209238367514</v>
      </c>
      <c r="E11" s="92">
        <f>E8/E58</f>
        <v>0.18507697352002977</v>
      </c>
      <c r="F11" s="93"/>
      <c r="G11" s="93"/>
      <c r="H11" s="92">
        <f>H8/H58</f>
        <v>0.22487753405608579</v>
      </c>
      <c r="I11" s="93"/>
      <c r="J11" s="119">
        <f>J8/J58</f>
        <v>0.25058659904855923</v>
      </c>
      <c r="K11" s="108">
        <f>K8/K58</f>
        <v>0.25058659904855923</v>
      </c>
    </row>
    <row r="12" spans="2:48" s="8" customFormat="1" ht="13.5" thickBot="1" x14ac:dyDescent="0.25">
      <c r="B12" s="94" t="s">
        <v>15</v>
      </c>
      <c r="C12" s="95">
        <v>2.3811367478132999</v>
      </c>
      <c r="D12" s="95">
        <v>2.3606890524773401</v>
      </c>
      <c r="E12" s="95">
        <v>3.4466086429507201</v>
      </c>
      <c r="F12" s="96"/>
      <c r="G12" s="96"/>
      <c r="H12" s="95">
        <v>3.07238835547694</v>
      </c>
      <c r="I12" s="96"/>
      <c r="J12" s="120">
        <v>2.4161471259728899</v>
      </c>
      <c r="K12" s="109">
        <v>2.4161471259728899</v>
      </c>
      <c r="L12" s="51"/>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5"/>
    </row>
    <row r="13" spans="2:48" x14ac:dyDescent="0.2">
      <c r="B13" s="107" t="str">
        <f>B9</f>
        <v>y-o-y growth (%)</v>
      </c>
      <c r="C13" s="92">
        <f>(C12-D12)/D12</f>
        <v>8.6617487019316278E-3</v>
      </c>
      <c r="D13" s="92">
        <f>(D12-E12)/E12</f>
        <v>-0.31506901507207374</v>
      </c>
      <c r="E13" s="92">
        <f>(E12-H12)/H12</f>
        <v>0.12180110200153661</v>
      </c>
      <c r="F13" s="93"/>
      <c r="G13" s="93"/>
      <c r="H13" s="92">
        <f>(H12-K12)/K12</f>
        <v>0.27160648556937811</v>
      </c>
      <c r="I13" s="93"/>
      <c r="J13" s="119"/>
      <c r="K13" s="108"/>
    </row>
    <row r="14" spans="2:48" x14ac:dyDescent="0.2">
      <c r="B14" s="107" t="str">
        <f>B10</f>
        <v>Margin</v>
      </c>
      <c r="C14" s="92">
        <f>C12/'Activity Turnover'!C10</f>
        <v>3.598104892781355E-2</v>
      </c>
      <c r="D14" s="92">
        <f>D12/'Activity Turnover'!D10</f>
        <v>3.7056469985901314E-2</v>
      </c>
      <c r="E14" s="92">
        <f>E12/'Activity Turnover'!E10</f>
        <v>5.6194559583646893E-2</v>
      </c>
      <c r="F14" s="93"/>
      <c r="G14" s="93"/>
      <c r="H14" s="92">
        <f>H12/'Activity Turnover'!H10</f>
        <v>5.5450897057947736E-2</v>
      </c>
      <c r="I14" s="93"/>
      <c r="J14" s="119">
        <f>J12/'Activity Turnover'!J10</f>
        <v>4.2497684145734467E-2</v>
      </c>
      <c r="K14" s="108" t="e">
        <f>K12/'Activity Turnover'!K10</f>
        <v>#DIV/0!</v>
      </c>
    </row>
    <row r="15" spans="2:48" x14ac:dyDescent="0.2">
      <c r="B15" s="110" t="str">
        <f>B11</f>
        <v>% of Total EBIT</v>
      </c>
      <c r="C15" s="97">
        <f>+C12/C58</f>
        <v>5.0852703082704412E-2</v>
      </c>
      <c r="D15" s="97">
        <f>+D12/D58</f>
        <v>4.7209199385892187E-2</v>
      </c>
      <c r="E15" s="97">
        <f>+E12/E58</f>
        <v>7.86193436933081E-2</v>
      </c>
      <c r="F15" s="98"/>
      <c r="G15" s="98"/>
      <c r="H15" s="97">
        <f>+H12/H58</f>
        <v>7.5723422850888567E-2</v>
      </c>
      <c r="I15" s="98"/>
      <c r="J15" s="121">
        <f>+J12/J58</f>
        <v>7.0022852351179804E-2</v>
      </c>
      <c r="K15" s="111">
        <f>+K12/K58</f>
        <v>7.0022852351179804E-2</v>
      </c>
    </row>
    <row r="16" spans="2:48" x14ac:dyDescent="0.2">
      <c r="B16" s="64" t="s">
        <v>7</v>
      </c>
      <c r="C16" s="15">
        <v>18.283940815519504</v>
      </c>
      <c r="D16" s="15">
        <v>22.054865430369397</v>
      </c>
      <c r="E16" s="15">
        <v>14.418550325039799</v>
      </c>
      <c r="F16" s="231"/>
      <c r="G16" s="231"/>
      <c r="H16" s="15">
        <v>13.298544400132</v>
      </c>
      <c r="I16" s="40"/>
      <c r="J16" s="73">
        <v>11.0676479996062</v>
      </c>
      <c r="K16" s="106">
        <v>11.0676479996062</v>
      </c>
    </row>
    <row r="17" spans="1:47" x14ac:dyDescent="0.2">
      <c r="B17" s="107" t="s">
        <v>5</v>
      </c>
      <c r="C17" s="92">
        <f>(C16-D16)/D16</f>
        <v>-0.17097926200254007</v>
      </c>
      <c r="D17" s="92">
        <f>(D16-E16)/E16</f>
        <v>0.52961739794798124</v>
      </c>
      <c r="E17" s="92">
        <f>(E16-H16)/H16</f>
        <v>8.4220189158197054E-2</v>
      </c>
      <c r="F17" s="93"/>
      <c r="G17" s="93"/>
      <c r="H17" s="92">
        <f>(H16-K16)/K16</f>
        <v>0.20156915006740173</v>
      </c>
      <c r="I17" s="93"/>
      <c r="J17" s="119"/>
      <c r="K17" s="108"/>
    </row>
    <row r="18" spans="1:47" x14ac:dyDescent="0.2">
      <c r="B18" s="107" t="str">
        <f>B6</f>
        <v>Margin</v>
      </c>
      <c r="C18" s="92">
        <f>+C16/'Activity Turnover'!C13</f>
        <v>0.11507774399476675</v>
      </c>
      <c r="D18" s="92">
        <f>+D16/'Activity Turnover'!D13</f>
        <v>0.1410263453856902</v>
      </c>
      <c r="E18" s="92">
        <f>+E16/'Activity Turnover'!E13</f>
        <v>0.1014350795056055</v>
      </c>
      <c r="F18" s="93"/>
      <c r="G18" s="93"/>
      <c r="H18" s="92">
        <f>+H16/'Activity Turnover'!H13</f>
        <v>0.10193265983929486</v>
      </c>
      <c r="I18" s="93"/>
      <c r="J18" s="119">
        <f>+J16/'Activity Turnover'!J13</f>
        <v>9.2001581665783705E-2</v>
      </c>
      <c r="K18" s="108">
        <f>+K16/'Activity Turnover'!K13</f>
        <v>0.10621406044703574</v>
      </c>
    </row>
    <row r="19" spans="1:47" ht="13.5" thickBot="1" x14ac:dyDescent="0.25">
      <c r="B19" s="107" t="s">
        <v>9</v>
      </c>
      <c r="C19" s="92">
        <f>+C16/C58</f>
        <v>0.39048064514867437</v>
      </c>
      <c r="D19" s="92">
        <f>+D16/D58</f>
        <v>0.4410545041663525</v>
      </c>
      <c r="E19" s="92">
        <f>+E16/E58</f>
        <v>0.3288963386899309</v>
      </c>
      <c r="F19" s="93"/>
      <c r="G19" s="93"/>
      <c r="H19" s="92">
        <f>+H16/H58</f>
        <v>0.32776172293368461</v>
      </c>
      <c r="I19" s="93"/>
      <c r="J19" s="119">
        <f>+J16/J58</f>
        <v>0.3207537626415019</v>
      </c>
      <c r="K19" s="108">
        <f>+K16/K58</f>
        <v>0.3207537626415019</v>
      </c>
    </row>
    <row r="20" spans="1:47" s="8" customFormat="1" ht="13.5" thickBot="1" x14ac:dyDescent="0.25">
      <c r="B20" s="94" t="s">
        <v>36</v>
      </c>
      <c r="C20" s="95">
        <v>18.100421549588098</v>
      </c>
      <c r="D20" s="95">
        <v>21.809352338744699</v>
      </c>
      <c r="E20" s="95">
        <v>14.510527575990499</v>
      </c>
      <c r="F20" s="96"/>
      <c r="G20" s="96"/>
      <c r="H20" s="95">
        <v>13.365540461226001</v>
      </c>
      <c r="I20" s="96"/>
      <c r="J20" s="120">
        <v>11.230487107056801</v>
      </c>
      <c r="K20" s="109">
        <v>11.230487107056801</v>
      </c>
      <c r="L20" s="51"/>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5"/>
    </row>
    <row r="21" spans="1:47" x14ac:dyDescent="0.2">
      <c r="B21" s="107" t="str">
        <f>B9</f>
        <v>y-o-y growth (%)</v>
      </c>
      <c r="C21" s="92">
        <f>(C20-D20)/D20</f>
        <v>-0.170061482411269</v>
      </c>
      <c r="D21" s="92">
        <f>(D20-E20)/E20</f>
        <v>0.50300202556597784</v>
      </c>
      <c r="E21" s="92">
        <f>(E20-H20)/H20</f>
        <v>8.5667101759644884E-2</v>
      </c>
      <c r="F21" s="93"/>
      <c r="G21" s="93"/>
      <c r="H21" s="92">
        <f>(H20-K20)/K20</f>
        <v>0.19011226617477842</v>
      </c>
      <c r="I21" s="93"/>
      <c r="J21" s="119"/>
      <c r="K21" s="108"/>
    </row>
    <row r="22" spans="1:47" x14ac:dyDescent="0.2">
      <c r="B22" s="107" t="str">
        <f>B18</f>
        <v>Margin</v>
      </c>
      <c r="C22" s="92">
        <f>C20/'Activity Turnover'!C16</f>
        <v>0.11616325702518655</v>
      </c>
      <c r="D22" s="92">
        <f>D20/'Activity Turnover'!D16</f>
        <v>0.1415446257640095</v>
      </c>
      <c r="E22" s="92">
        <f>E20/'Activity Turnover'!E16</f>
        <v>0.1024774235190936</v>
      </c>
      <c r="F22" s="93"/>
      <c r="G22" s="93"/>
      <c r="H22" s="92">
        <f>H20/'Activity Turnover'!H16</f>
        <v>0.10310514279856133</v>
      </c>
      <c r="I22" s="93"/>
      <c r="J22" s="119">
        <f>J20/'Activity Turnover'!J16</f>
        <v>9.3964466010700992E-2</v>
      </c>
      <c r="K22" s="108" t="e">
        <f>K20/'Activity Turnover'!K16</f>
        <v>#DIV/0!</v>
      </c>
    </row>
    <row r="23" spans="1:47" ht="13.5" thickBot="1" x14ac:dyDescent="0.25">
      <c r="B23" s="107" t="str">
        <f>B19</f>
        <v>% of Total EBIT</v>
      </c>
      <c r="C23" s="92">
        <f>C20/C58</f>
        <v>0.38656131932711624</v>
      </c>
      <c r="D23" s="92">
        <f>D20/D58</f>
        <v>0.43614471882965428</v>
      </c>
      <c r="E23" s="92">
        <f>E20/E58</f>
        <v>0.33099439850860179</v>
      </c>
      <c r="F23" s="93"/>
      <c r="G23" s="93"/>
      <c r="H23" s="92">
        <f>H20/H58</f>
        <v>0.32941293706308378</v>
      </c>
      <c r="I23" s="93"/>
      <c r="J23" s="119">
        <f>J20/J58</f>
        <v>0.32547303600670313</v>
      </c>
      <c r="K23" s="108">
        <f>K20/K58</f>
        <v>0.32547303600670313</v>
      </c>
    </row>
    <row r="24" spans="1:47" s="8" customFormat="1" ht="13.5" thickBot="1" x14ac:dyDescent="0.25">
      <c r="B24" s="94" t="s">
        <v>15</v>
      </c>
      <c r="C24" s="95">
        <v>0.18351926593140699</v>
      </c>
      <c r="D24" s="95">
        <v>0.245513091624699</v>
      </c>
      <c r="E24" s="95">
        <v>-9.1977250950702305E-2</v>
      </c>
      <c r="F24" s="96"/>
      <c r="G24" s="96"/>
      <c r="H24" s="95">
        <v>-6.6996061094036302E-2</v>
      </c>
      <c r="I24" s="96"/>
      <c r="J24" s="120">
        <v>-0.16283910745062299</v>
      </c>
      <c r="K24" s="109">
        <v>-0.16283910745062299</v>
      </c>
      <c r="L24" s="51"/>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5"/>
    </row>
    <row r="25" spans="1:47" x14ac:dyDescent="0.2">
      <c r="A25" s="13"/>
      <c r="B25" s="107" t="str">
        <f>B21</f>
        <v>y-o-y growth (%)</v>
      </c>
      <c r="C25" s="92">
        <f>-(C24-D24)/D24</f>
        <v>0.25250720962798273</v>
      </c>
      <c r="D25" s="92">
        <f>-(D24-E24)/E24</f>
        <v>3.6692806002245968</v>
      </c>
      <c r="E25" s="92">
        <f>(E24-H24)/H24</f>
        <v>0.3728755011671831</v>
      </c>
      <c r="F25" s="93"/>
      <c r="G25" s="93"/>
      <c r="H25" s="92">
        <f>(H24-K24)/K24</f>
        <v>-0.58857511476872204</v>
      </c>
      <c r="I25" s="93"/>
      <c r="J25" s="119"/>
      <c r="K25" s="108"/>
    </row>
    <row r="26" spans="1:47" x14ac:dyDescent="0.2">
      <c r="B26" s="107" t="str">
        <f>B22</f>
        <v>Margin</v>
      </c>
      <c r="C26" s="92">
        <f>C24/'Activity Turnover'!C19</f>
        <v>5.9884381358462919E-2</v>
      </c>
      <c r="D26" s="92">
        <f>D24/'Activity Turnover'!D19</f>
        <v>0.10641356486643763</v>
      </c>
      <c r="E26" s="92">
        <f>E24/'Activity Turnover'!E19</f>
        <v>-0.16775286888775659</v>
      </c>
      <c r="F26" s="93"/>
      <c r="G26" s="93"/>
      <c r="H26" s="92">
        <f>H24/'Activity Turnover'!H19</f>
        <v>-8.0348679782071039E-2</v>
      </c>
      <c r="I26" s="93"/>
      <c r="J26" s="119">
        <f>J24/'Activity Turnover'!J19</f>
        <v>-0.20876649058305732</v>
      </c>
      <c r="K26" s="108" t="e">
        <f>K24/'Activity Turnover'!K19</f>
        <v>#DIV/0!</v>
      </c>
    </row>
    <row r="27" spans="1:47" x14ac:dyDescent="0.2">
      <c r="B27" s="110" t="str">
        <f>B23</f>
        <v>% of Total EBIT</v>
      </c>
      <c r="C27" s="97">
        <f>C24/C58</f>
        <v>3.91932582155817E-3</v>
      </c>
      <c r="D27" s="97">
        <f>D24/D58</f>
        <v>4.9097853366982082E-3</v>
      </c>
      <c r="E27" s="97">
        <f>E24/E58</f>
        <v>-2.0980598186709489E-3</v>
      </c>
      <c r="F27" s="98"/>
      <c r="G27" s="98"/>
      <c r="H27" s="97">
        <f>H24/H58</f>
        <v>-1.6512141294000395E-3</v>
      </c>
      <c r="I27" s="98"/>
      <c r="J27" s="121">
        <f>J24/J58</f>
        <v>-4.719273365201857E-3</v>
      </c>
      <c r="K27" s="111">
        <f>K24/K58</f>
        <v>-4.719273365201857E-3</v>
      </c>
    </row>
    <row r="28" spans="1:47" x14ac:dyDescent="0.2">
      <c r="B28" s="64" t="s">
        <v>41</v>
      </c>
      <c r="C28" s="15">
        <v>1.07341284111317</v>
      </c>
      <c r="D28" s="15">
        <v>3.4914748821033301</v>
      </c>
      <c r="E28" s="15">
        <v>1.4697432319706201</v>
      </c>
      <c r="F28" s="231"/>
      <c r="G28" s="231"/>
      <c r="H28" s="15">
        <v>1.46619260285488</v>
      </c>
      <c r="I28" s="40"/>
      <c r="J28" s="73">
        <v>0.98103615878042505</v>
      </c>
      <c r="K28" s="106">
        <v>0.98103615878042505</v>
      </c>
    </row>
    <row r="29" spans="1:47" x14ac:dyDescent="0.2">
      <c r="B29" s="107" t="s">
        <v>5</v>
      </c>
      <c r="C29" s="92">
        <f>(C28-D28)/D28</f>
        <v>-0.69256177479171044</v>
      </c>
      <c r="D29" s="92">
        <f>(D28-E28)/E28</f>
        <v>1.3755679265295806</v>
      </c>
      <c r="E29" s="92">
        <f>(E28-H28)/H28</f>
        <v>2.4216662318624067E-3</v>
      </c>
      <c r="F29" s="93"/>
      <c r="G29" s="93"/>
      <c r="H29" s="92">
        <f>(H28-K28)/K28</f>
        <v>0.49453472202041671</v>
      </c>
      <c r="I29" s="93"/>
      <c r="J29" s="119"/>
      <c r="K29" s="108"/>
    </row>
    <row r="30" spans="1:47" x14ac:dyDescent="0.2">
      <c r="B30" s="107" t="str">
        <f>B18</f>
        <v>Margin</v>
      </c>
      <c r="C30" s="92">
        <f>+C28/'Activity Turnover'!C22</f>
        <v>4.7711164830162571E-2</v>
      </c>
      <c r="D30" s="92">
        <f>+D28/'Activity Turnover'!D22</f>
        <v>0.15776916184664538</v>
      </c>
      <c r="E30" s="92">
        <f>+E28/'Activity Turnover'!E22</f>
        <v>7.0997915725754035E-2</v>
      </c>
      <c r="F30" s="93"/>
      <c r="G30" s="93"/>
      <c r="H30" s="92">
        <f>+H28/'Activity Turnover'!H22</f>
        <v>7.879912205774775E-2</v>
      </c>
      <c r="I30" s="93"/>
      <c r="J30" s="119">
        <f>+J28/'Activity Turnover'!J22</f>
        <v>6.1070936965201904E-2</v>
      </c>
      <c r="K30" s="108">
        <f>+K28/'Activity Turnover'!K22</f>
        <v>6.1070936965201904E-2</v>
      </c>
    </row>
    <row r="31" spans="1:47" x14ac:dyDescent="0.2">
      <c r="B31" s="107" t="s">
        <v>9</v>
      </c>
      <c r="C31" s="92">
        <f>+C28/C58</f>
        <v>2.292432156381561E-2</v>
      </c>
      <c r="D31" s="92">
        <f>+D28/D58</f>
        <v>6.9822721330907986E-2</v>
      </c>
      <c r="E31" s="92">
        <f>+E28/E58</f>
        <v>3.3525781504536133E-2</v>
      </c>
      <c r="F31" s="93"/>
      <c r="G31" s="93"/>
      <c r="H31" s="92">
        <f>+H28/H58</f>
        <v>3.6136422092899807E-2</v>
      </c>
      <c r="I31" s="93"/>
      <c r="J31" s="119">
        <f>+J28/J58</f>
        <v>2.843160888631294E-2</v>
      </c>
      <c r="K31" s="108">
        <f>+K28/K58</f>
        <v>2.843160888631294E-2</v>
      </c>
    </row>
    <row r="32" spans="1:47" x14ac:dyDescent="0.2">
      <c r="B32" s="112" t="str">
        <f>'Activity Turnover'!B25</f>
        <v>Other Sales</v>
      </c>
      <c r="C32" s="30">
        <v>3.3975600697558899</v>
      </c>
      <c r="D32" s="30">
        <v>4.4546895073191504</v>
      </c>
      <c r="E32" s="30">
        <v>4.3353681389124299</v>
      </c>
      <c r="F32" s="176"/>
      <c r="G32" s="176"/>
      <c r="H32" s="30">
        <v>4.17367444122974</v>
      </c>
      <c r="I32" s="42"/>
      <c r="J32" s="77">
        <v>3.5688090050559498</v>
      </c>
      <c r="K32" s="113">
        <v>3.5688090050559498</v>
      </c>
    </row>
    <row r="33" spans="2:11" x14ac:dyDescent="0.2">
      <c r="B33" s="107" t="s">
        <v>5</v>
      </c>
      <c r="C33" s="92">
        <f>(C32-D32)/D32</f>
        <v>-0.23730709757130641</v>
      </c>
      <c r="D33" s="92">
        <f>(D32-E32)/E32</f>
        <v>2.7522776517117972E-2</v>
      </c>
      <c r="E33" s="92">
        <f>(E32-H32)/H32</f>
        <v>3.8741329722652776E-2</v>
      </c>
      <c r="F33" s="93"/>
      <c r="G33" s="93"/>
      <c r="H33" s="92">
        <f>(H32-K32)/K32</f>
        <v>0.16948663694719282</v>
      </c>
      <c r="I33" s="93"/>
      <c r="J33" s="119"/>
      <c r="K33" s="108"/>
    </row>
    <row r="34" spans="2:11" x14ac:dyDescent="0.2">
      <c r="B34" s="107" t="str">
        <f>B18</f>
        <v>Margin</v>
      </c>
      <c r="C34" s="92">
        <f>C32/'Activity Turnover'!C25</f>
        <v>6.7273383511651297E-2</v>
      </c>
      <c r="D34" s="92">
        <f>D32/'Activity Turnover'!D25</f>
        <v>9.169436944256612E-2</v>
      </c>
      <c r="E34" s="92">
        <f>E32/'Activity Turnover'!E25</f>
        <v>9.1076873700626157E-2</v>
      </c>
      <c r="F34" s="93"/>
      <c r="G34" s="93"/>
      <c r="H34" s="92">
        <f>H32/'Activity Turnover'!H25</f>
        <v>9.6176111873671963E-2</v>
      </c>
      <c r="I34" s="93"/>
      <c r="J34" s="119">
        <f>J32/'Activity Turnover'!J25</f>
        <v>8.3588179039193786E-2</v>
      </c>
      <c r="K34" s="108">
        <f>K32/'Activity Turnover'!K25</f>
        <v>8.4141402403558413E-2</v>
      </c>
    </row>
    <row r="35" spans="2:11" x14ac:dyDescent="0.2">
      <c r="B35" s="110" t="s">
        <v>9</v>
      </c>
      <c r="C35" s="97">
        <f>C32/C58</f>
        <v>7.2559929030374073E-2</v>
      </c>
      <c r="D35" s="97">
        <f>D32/D58</f>
        <v>8.9085144412635542E-2</v>
      </c>
      <c r="E35" s="97">
        <f>E32/E58</f>
        <v>9.889251524024778E-2</v>
      </c>
      <c r="F35" s="98"/>
      <c r="G35" s="98"/>
      <c r="H35" s="97">
        <f>H32/H58</f>
        <v>0.10286619983824428</v>
      </c>
      <c r="I35" s="98"/>
      <c r="J35" s="121">
        <f>J32/J58</f>
        <v>0.10342838122077075</v>
      </c>
      <c r="K35" s="111">
        <f>K32/K58</f>
        <v>0.10342838122077075</v>
      </c>
    </row>
    <row r="36" spans="2:11" x14ac:dyDescent="0.2">
      <c r="B36" s="70" t="s">
        <v>34</v>
      </c>
      <c r="C36" s="15">
        <v>2.1266873013143899</v>
      </c>
      <c r="D36" s="15">
        <v>1.7449830739294501</v>
      </c>
      <c r="E36" s="15">
        <v>1.3120271177338001</v>
      </c>
      <c r="F36" s="46"/>
      <c r="G36" s="46"/>
      <c r="H36" s="15">
        <v>1.4995132005203</v>
      </c>
      <c r="I36" s="46"/>
      <c r="J36" s="73">
        <v>1.2751809453790499</v>
      </c>
      <c r="K36" s="106">
        <v>1.2751809453790499</v>
      </c>
    </row>
    <row r="37" spans="2:11" x14ac:dyDescent="0.2">
      <c r="B37" s="107" t="s">
        <v>5</v>
      </c>
      <c r="C37" s="92">
        <f>(C36-D36)/D36</f>
        <v>0.21874379934551283</v>
      </c>
      <c r="D37" s="92">
        <f>(D36-E36)/E36</f>
        <v>0.32999009726527107</v>
      </c>
      <c r="E37" s="92">
        <f>(E36-H36)/H36</f>
        <v>-0.12503129863841556</v>
      </c>
      <c r="F37" s="93"/>
      <c r="G37" s="93"/>
      <c r="H37" s="92">
        <f>(H36-K36)/K36</f>
        <v>0.1759219003029934</v>
      </c>
      <c r="I37" s="93"/>
      <c r="J37" s="119"/>
      <c r="K37" s="108"/>
    </row>
    <row r="38" spans="2:11" x14ac:dyDescent="0.2">
      <c r="B38" s="107" t="str">
        <f>B34</f>
        <v>Margin</v>
      </c>
      <c r="C38" s="92">
        <f>C36/'Activity Turnover'!C28</f>
        <v>0.2069882792594841</v>
      </c>
      <c r="D38" s="92">
        <f>D36/'Activity Turnover'!D28</f>
        <v>0.18615135828252768</v>
      </c>
      <c r="E38" s="92">
        <f>E36/'Activity Turnover'!E28</f>
        <v>0.14925123117632821</v>
      </c>
      <c r="F38" s="93"/>
      <c r="G38" s="93"/>
      <c r="H38" s="92">
        <f>H36/'Activity Turnover'!H28</f>
        <v>0.15346476756886404</v>
      </c>
      <c r="I38" s="93"/>
      <c r="J38" s="119">
        <f>J36/'Activity Turnover'!J28</f>
        <v>0.12208265090921452</v>
      </c>
      <c r="K38" s="108">
        <f>K36/'Activity Turnover'!K28</f>
        <v>0.12416522120963962</v>
      </c>
    </row>
    <row r="39" spans="2:11" x14ac:dyDescent="0.2">
      <c r="B39" s="110" t="s">
        <v>9</v>
      </c>
      <c r="C39" s="97">
        <f>C36/C58</f>
        <v>4.5418558166730814E-2</v>
      </c>
      <c r="D39" s="97">
        <f>D36/D58</f>
        <v>3.4896274787097656E-2</v>
      </c>
      <c r="E39" s="97">
        <f>E36/E58</f>
        <v>2.9928176242181175E-2</v>
      </c>
      <c r="F39" s="98"/>
      <c r="G39" s="98"/>
      <c r="H39" s="97">
        <f>H36/H58</f>
        <v>3.6957656069446128E-2</v>
      </c>
      <c r="I39" s="98"/>
      <c r="J39" s="121">
        <f>J36/J58</f>
        <v>3.6956278903488002E-2</v>
      </c>
      <c r="K39" s="111">
        <f>K36/K58</f>
        <v>3.6956278903488002E-2</v>
      </c>
    </row>
    <row r="40" spans="2:11" x14ac:dyDescent="0.2">
      <c r="B40" s="70" t="s">
        <v>29</v>
      </c>
      <c r="C40" s="15">
        <v>1.2708727684415</v>
      </c>
      <c r="D40" s="15">
        <v>2.7097064333896999</v>
      </c>
      <c r="E40" s="15">
        <v>3.0233410211786298</v>
      </c>
      <c r="F40" s="46"/>
      <c r="G40" s="46"/>
      <c r="H40" s="15">
        <v>2.6741612407094402</v>
      </c>
      <c r="I40" s="46"/>
      <c r="J40" s="73">
        <v>2.2936280596768999</v>
      </c>
      <c r="K40" s="106">
        <v>2.2936280596768999</v>
      </c>
    </row>
    <row r="41" spans="2:11" x14ac:dyDescent="0.2">
      <c r="B41" s="107" t="s">
        <v>5</v>
      </c>
      <c r="C41" s="92">
        <f>(C40-D40)/D40</f>
        <v>-0.53099245262088957</v>
      </c>
      <c r="D41" s="92">
        <f>(D40-E40)/E40</f>
        <v>-0.10373774760832688</v>
      </c>
      <c r="E41" s="92">
        <f>(E40-H40)/H40</f>
        <v>0.13057543993740414</v>
      </c>
      <c r="F41" s="93"/>
      <c r="G41" s="93"/>
      <c r="H41" s="92">
        <f>(H40-K40)/K40</f>
        <v>0.16590884447330378</v>
      </c>
      <c r="I41" s="93"/>
      <c r="J41" s="119"/>
      <c r="K41" s="108"/>
    </row>
    <row r="42" spans="2:11" x14ac:dyDescent="0.2">
      <c r="B42" s="107" t="s">
        <v>24</v>
      </c>
      <c r="C42" s="92">
        <f>C40/'Activity Turnover'!C31</f>
        <v>3.1590689889883831E-2</v>
      </c>
      <c r="D42" s="92">
        <f>D40/'Activity Turnover'!D31</f>
        <v>6.9111184153315006E-2</v>
      </c>
      <c r="E42" s="92">
        <f>E40/'Activity Turnover'!E31</f>
        <v>7.7900144753383874E-2</v>
      </c>
      <c r="F42" s="93"/>
      <c r="G42" s="93"/>
      <c r="H42" s="92">
        <f>H40/'Activity Turnover'!H31</f>
        <v>7.9528706092543963E-2</v>
      </c>
      <c r="I42" s="93"/>
      <c r="J42" s="119">
        <f>J40/'Activity Turnover'!J31</f>
        <v>7.1120440794418968E-2</v>
      </c>
      <c r="K42" s="108">
        <f>K40/'Activity Turnover'!K31</f>
        <v>7.135391583658969E-2</v>
      </c>
    </row>
    <row r="43" spans="2:11" x14ac:dyDescent="0.2">
      <c r="B43" s="110" t="s">
        <v>31</v>
      </c>
      <c r="C43" s="97">
        <f>C40/C58</f>
        <v>2.7141370863643256E-2</v>
      </c>
      <c r="D43" s="97">
        <f>D40/D58</f>
        <v>5.4188869625537872E-2</v>
      </c>
      <c r="E43" s="97">
        <f>E40/E58</f>
        <v>6.8964338998066615E-2</v>
      </c>
      <c r="F43" s="98"/>
      <c r="G43" s="98"/>
      <c r="H43" s="97">
        <f>H40/H58</f>
        <v>6.5908543768798178E-2</v>
      </c>
      <c r="I43" s="98"/>
      <c r="J43" s="121">
        <f>J40/J58</f>
        <v>6.6472102317282733E-2</v>
      </c>
      <c r="K43" s="111">
        <f>K40/K58</f>
        <v>6.6472102317282733E-2</v>
      </c>
    </row>
    <row r="44" spans="2:11" hidden="1" x14ac:dyDescent="0.2">
      <c r="B44" s="71" t="s">
        <v>30</v>
      </c>
      <c r="C44" s="22"/>
      <c r="D44" s="22"/>
      <c r="E44" s="22">
        <v>0</v>
      </c>
      <c r="F44" s="232"/>
      <c r="G44" s="232"/>
      <c r="H44" s="22">
        <v>0</v>
      </c>
      <c r="I44" s="46"/>
      <c r="J44" s="73">
        <v>0</v>
      </c>
      <c r="K44" s="114">
        <v>0</v>
      </c>
    </row>
    <row r="45" spans="2:11" hidden="1" x14ac:dyDescent="0.2">
      <c r="B45" s="107" t="s">
        <v>5</v>
      </c>
      <c r="C45" s="92"/>
      <c r="D45" s="92"/>
      <c r="E45" s="92" t="e">
        <f>(E44-H44)/H44</f>
        <v>#DIV/0!</v>
      </c>
      <c r="F45" s="93"/>
      <c r="G45" s="93"/>
      <c r="H45" s="92" t="e">
        <f>(H44-K44)/K44</f>
        <v>#DIV/0!</v>
      </c>
      <c r="I45" s="93"/>
      <c r="J45" s="119" t="e">
        <f>(J44-M44)/M44</f>
        <v>#DIV/0!</v>
      </c>
      <c r="K45" s="108" t="e">
        <f>(K44-#REF!)/#REF!</f>
        <v>#REF!</v>
      </c>
    </row>
    <row r="46" spans="2:11" hidden="1" x14ac:dyDescent="0.2">
      <c r="B46" s="107" t="s">
        <v>24</v>
      </c>
      <c r="C46" s="92"/>
      <c r="D46" s="92"/>
      <c r="E46" s="92" t="e">
        <f>E44/'Activity Turnover'!E34</f>
        <v>#DIV/0!</v>
      </c>
      <c r="F46" s="93"/>
      <c r="G46" s="93"/>
      <c r="H46" s="92" t="e">
        <f>H44/'Activity Turnover'!H34</f>
        <v>#DIV/0!</v>
      </c>
      <c r="I46" s="93"/>
      <c r="J46" s="119" t="e">
        <f>J44/'Activity Turnover'!J34</f>
        <v>#DIV/0!</v>
      </c>
      <c r="K46" s="108" t="e">
        <f>K44/'Activity Turnover'!K34</f>
        <v>#DIV/0!</v>
      </c>
    </row>
    <row r="47" spans="2:11" hidden="1" x14ac:dyDescent="0.2">
      <c r="B47" s="110" t="s">
        <v>31</v>
      </c>
      <c r="C47" s="97"/>
      <c r="D47" s="97"/>
      <c r="E47" s="97">
        <f>E44/E58</f>
        <v>0</v>
      </c>
      <c r="F47" s="98"/>
      <c r="G47" s="98"/>
      <c r="H47" s="97">
        <f>H44/H58</f>
        <v>0</v>
      </c>
      <c r="I47" s="98"/>
      <c r="J47" s="121">
        <f>J44/J58</f>
        <v>0</v>
      </c>
      <c r="K47" s="111">
        <f>K44/K58</f>
        <v>0</v>
      </c>
    </row>
    <row r="48" spans="2:11" x14ac:dyDescent="0.2">
      <c r="B48" s="64" t="s">
        <v>37</v>
      </c>
      <c r="C48" s="15">
        <v>11.8125008066267</v>
      </c>
      <c r="D48" s="15">
        <v>11.502933170003001</v>
      </c>
      <c r="E48" s="15">
        <v>12.055298133971601</v>
      </c>
      <c r="F48" s="231"/>
      <c r="G48" s="231"/>
      <c r="H48" s="15">
        <v>9.43887784</v>
      </c>
      <c r="I48" s="40"/>
      <c r="J48" s="73">
        <v>7.8249612110399998</v>
      </c>
      <c r="K48" s="106">
        <v>7.8249612110399998</v>
      </c>
    </row>
    <row r="49" spans="2:11" x14ac:dyDescent="0.2">
      <c r="B49" s="107" t="str">
        <f>B45</f>
        <v>y-o-y growth (%)</v>
      </c>
      <c r="C49" s="92">
        <f>(C48-D48)/D48</f>
        <v>2.6912060780373833E-2</v>
      </c>
      <c r="D49" s="92">
        <f>(D48-E48)/E48</f>
        <v>-4.5819270318337955E-2</v>
      </c>
      <c r="E49" s="92">
        <f>(E48-H48)/H48</f>
        <v>0.27719611783550752</v>
      </c>
      <c r="F49" s="93"/>
      <c r="G49" s="93"/>
      <c r="H49" s="92">
        <f>(H48-K48)/K48</f>
        <v>0.20625234878902329</v>
      </c>
      <c r="I49" s="93"/>
      <c r="J49" s="119"/>
      <c r="K49" s="108"/>
    </row>
    <row r="50" spans="2:11" x14ac:dyDescent="0.2">
      <c r="B50" s="107" t="str">
        <f>B47</f>
        <v>% of EBIT</v>
      </c>
      <c r="C50" s="92">
        <f>C48/C58</f>
        <v>0.25227345583374844</v>
      </c>
      <c r="D50" s="92">
        <f>D48/D58</f>
        <v>0.23003633832053666</v>
      </c>
      <c r="E50" s="92">
        <f>E48/E58</f>
        <v>0.27498904735194807</v>
      </c>
      <c r="F50" s="93"/>
      <c r="G50" s="93"/>
      <c r="H50" s="92">
        <f>H48/H58</f>
        <v>0.23263469822819613</v>
      </c>
      <c r="I50" s="93"/>
      <c r="J50" s="119">
        <f>J48/J58</f>
        <v>0.22677679585167401</v>
      </c>
      <c r="K50" s="108">
        <f>K48/K58</f>
        <v>0.22677679585167401</v>
      </c>
    </row>
    <row r="51" spans="2:11" x14ac:dyDescent="0.2">
      <c r="B51" s="115" t="s">
        <v>32</v>
      </c>
      <c r="C51" s="30">
        <v>11.8125008066267</v>
      </c>
      <c r="D51" s="30">
        <v>11.502933170003001</v>
      </c>
      <c r="E51" s="30">
        <v>12.055298133971601</v>
      </c>
      <c r="F51" s="54"/>
      <c r="G51" s="54"/>
      <c r="H51" s="30">
        <v>9.43887784</v>
      </c>
      <c r="I51" s="54"/>
      <c r="J51" s="77">
        <v>7.83406374604</v>
      </c>
      <c r="K51" s="113">
        <v>7.83406374604</v>
      </c>
    </row>
    <row r="52" spans="2:11" x14ac:dyDescent="0.2">
      <c r="B52" s="107" t="s">
        <v>5</v>
      </c>
      <c r="C52" s="92">
        <f>(C51-D51)/D51</f>
        <v>2.6912060780373833E-2</v>
      </c>
      <c r="D52" s="92">
        <f>(D51-E51)/E51</f>
        <v>-4.5819270318337955E-2</v>
      </c>
      <c r="E52" s="92">
        <f>(E51-H51)/H51</f>
        <v>0.27719611783550752</v>
      </c>
      <c r="F52" s="93"/>
      <c r="G52" s="93"/>
      <c r="H52" s="92">
        <f>(H51-K51)/K51</f>
        <v>0.20485078319297684</v>
      </c>
      <c r="I52" s="93"/>
      <c r="J52" s="119"/>
      <c r="K52" s="108"/>
    </row>
    <row r="53" spans="2:11" x14ac:dyDescent="0.2">
      <c r="B53" s="110" t="s">
        <v>31</v>
      </c>
      <c r="C53" s="97">
        <f>C51/C58</f>
        <v>0.25227345583374844</v>
      </c>
      <c r="D53" s="97">
        <f>D51/D58</f>
        <v>0.23003633832053666</v>
      </c>
      <c r="E53" s="97">
        <f>E51/E58</f>
        <v>0.27498904735194807</v>
      </c>
      <c r="F53" s="98"/>
      <c r="G53" s="98"/>
      <c r="H53" s="97">
        <f>H51/H58</f>
        <v>0.23263469822819613</v>
      </c>
      <c r="I53" s="98"/>
      <c r="J53" s="121">
        <f>J51/J58</f>
        <v>0.22704059827391676</v>
      </c>
      <c r="K53" s="111">
        <f>K51/K58</f>
        <v>0.22704059827391676</v>
      </c>
    </row>
    <row r="54" spans="2:11" x14ac:dyDescent="0.2">
      <c r="B54" s="115" t="s">
        <v>39</v>
      </c>
      <c r="C54" s="30"/>
      <c r="D54" s="30"/>
      <c r="E54" s="30">
        <v>0</v>
      </c>
      <c r="F54" s="54"/>
      <c r="G54" s="54"/>
      <c r="H54" s="30">
        <v>0</v>
      </c>
      <c r="I54" s="54"/>
      <c r="J54" s="77">
        <v>-9.1025350000000001E-3</v>
      </c>
      <c r="K54" s="113">
        <v>-9.1025350000000001E-3</v>
      </c>
    </row>
    <row r="55" spans="2:11" x14ac:dyDescent="0.2">
      <c r="B55" s="107" t="s">
        <v>5</v>
      </c>
      <c r="C55" s="92"/>
      <c r="D55" s="92"/>
      <c r="E55" s="92" t="e">
        <f>(E54-H54)/H54</f>
        <v>#DIV/0!</v>
      </c>
      <c r="F55" s="93"/>
      <c r="G55" s="93"/>
      <c r="H55" s="92">
        <f>(H54-K54)/K54</f>
        <v>-1</v>
      </c>
      <c r="I55" s="93"/>
      <c r="J55" s="119"/>
      <c r="K55" s="108"/>
    </row>
    <row r="56" spans="2:11" x14ac:dyDescent="0.2">
      <c r="B56" s="107" t="s">
        <v>31</v>
      </c>
      <c r="C56" s="92"/>
      <c r="D56" s="92"/>
      <c r="E56" s="92">
        <f>E54/E58</f>
        <v>0</v>
      </c>
      <c r="F56" s="93"/>
      <c r="G56" s="93"/>
      <c r="H56" s="92">
        <f>H54/H58</f>
        <v>0</v>
      </c>
      <c r="I56" s="93"/>
      <c r="J56" s="119">
        <f>J54/J58</f>
        <v>-2.6380242224272483E-4</v>
      </c>
      <c r="K56" s="108">
        <f>K54/K58</f>
        <v>-2.6380242224272483E-4</v>
      </c>
    </row>
    <row r="57" spans="2:11" hidden="1" x14ac:dyDescent="0.2">
      <c r="B57" s="116" t="s">
        <v>33</v>
      </c>
      <c r="C57" s="248"/>
      <c r="D57" s="248"/>
      <c r="E57" s="55"/>
      <c r="F57" s="55"/>
      <c r="G57" s="55"/>
      <c r="H57" s="24">
        <v>0</v>
      </c>
      <c r="I57" s="55"/>
      <c r="J57" s="122">
        <v>0</v>
      </c>
      <c r="K57" s="117">
        <v>0</v>
      </c>
    </row>
    <row r="58" spans="2:11" x14ac:dyDescent="0.2">
      <c r="B58" s="123" t="s">
        <v>10</v>
      </c>
      <c r="C58" s="79">
        <f>+C4+C16+C32+C48+C28</f>
        <v>46.824192293981554</v>
      </c>
      <c r="D58" s="79">
        <f>+D4+D16+D32+D48+D28</f>
        <v>50.004852511495869</v>
      </c>
      <c r="E58" s="79">
        <f>+E4+E16+E32+E48+E28</f>
        <v>43.839193779025244</v>
      </c>
      <c r="F58" s="233"/>
      <c r="G58" s="233"/>
      <c r="H58" s="79">
        <f>+H4+H16+H32+H48+H28</f>
        <v>40.573817714592224</v>
      </c>
      <c r="I58" s="124"/>
      <c r="J58" s="81">
        <f>+J4+J16+J32+J48+J28</f>
        <v>34.505122896956379</v>
      </c>
      <c r="K58" s="125">
        <f>+K4+K16+K32+K48+K28</f>
        <v>34.505122896956379</v>
      </c>
    </row>
    <row r="59" spans="2:11" x14ac:dyDescent="0.2">
      <c r="B59" s="126" t="s">
        <v>5</v>
      </c>
      <c r="C59" s="250">
        <f>(C58-D58)/D58</f>
        <v>-6.3607031273276882E-2</v>
      </c>
      <c r="D59" s="250">
        <f>(D58-E58)/E58</f>
        <v>0.14064261226036892</v>
      </c>
      <c r="E59" s="250">
        <f>(E58-H58)/H58</f>
        <v>8.0479882060953814E-2</v>
      </c>
      <c r="F59" s="127"/>
      <c r="G59" s="127"/>
      <c r="H59" s="250">
        <f>(H58-K58)/K58</f>
        <v>0.17587808151731435</v>
      </c>
      <c r="I59" s="127"/>
      <c r="J59" s="128"/>
      <c r="K59" s="129"/>
    </row>
    <row r="60" spans="2:11" hidden="1" x14ac:dyDescent="0.2">
      <c r="B60" s="130" t="s">
        <v>26</v>
      </c>
      <c r="C60" s="249"/>
      <c r="D60" s="249"/>
      <c r="E60" s="249">
        <v>0</v>
      </c>
      <c r="F60" s="131"/>
      <c r="G60" s="131"/>
      <c r="H60" s="249">
        <v>0</v>
      </c>
      <c r="I60" s="131"/>
      <c r="J60" s="132">
        <v>0</v>
      </c>
      <c r="K60" s="133">
        <v>0</v>
      </c>
    </row>
    <row r="61" spans="2:11" ht="13.5" thickBot="1" x14ac:dyDescent="0.25">
      <c r="B61" s="134" t="s">
        <v>24</v>
      </c>
      <c r="C61" s="83">
        <f>+C58/'Activity Turnover'!C37</f>
        <v>0.11470923192188381</v>
      </c>
      <c r="D61" s="83">
        <f>+D58/'Activity Turnover'!D37</f>
        <v>0.12711739087651117</v>
      </c>
      <c r="E61" s="83">
        <f>+E58/'Activity Turnover'!E37</f>
        <v>0.11846100661075182</v>
      </c>
      <c r="F61" s="234"/>
      <c r="G61" s="234"/>
      <c r="H61" s="83">
        <f>+H58/'Activity Turnover'!H37</f>
        <v>0.11794860876308344</v>
      </c>
      <c r="I61" s="135"/>
      <c r="J61" s="136">
        <f>+J58/'Activity Turnover'!J37</f>
        <v>0.1005522000163841</v>
      </c>
      <c r="K61" s="137">
        <f>+K58/'Activity Turnover'!K37</f>
        <v>0.11513894935697891</v>
      </c>
    </row>
    <row r="62" spans="2:11" x14ac:dyDescent="0.2">
      <c r="B62" s="88"/>
      <c r="C62" s="88"/>
      <c r="D62" s="88"/>
      <c r="E62" s="88"/>
      <c r="F62" s="88"/>
      <c r="G62" s="88"/>
      <c r="H62" s="88"/>
      <c r="I62" s="88"/>
      <c r="J62" s="88"/>
      <c r="K62" s="88"/>
    </row>
    <row r="63" spans="2:11" ht="21.75" customHeight="1" x14ac:dyDescent="0.2">
      <c r="B63" s="58" t="s">
        <v>53</v>
      </c>
      <c r="C63" s="58"/>
      <c r="D63" s="58"/>
      <c r="E63" s="58"/>
      <c r="F63" s="58"/>
      <c r="G63" s="58"/>
      <c r="H63" s="88"/>
      <c r="I63" s="88"/>
      <c r="J63" s="88"/>
      <c r="K63" s="88"/>
    </row>
    <row r="64" spans="2:11" x14ac:dyDescent="0.2">
      <c r="B64" s="88"/>
      <c r="C64" s="88"/>
      <c r="D64" s="88"/>
      <c r="E64" s="88"/>
      <c r="F64" s="88"/>
      <c r="G64" s="88"/>
      <c r="H64" s="88"/>
      <c r="I64" s="88"/>
      <c r="J64" s="88"/>
      <c r="K64" s="88"/>
    </row>
    <row r="65" spans="2:11" x14ac:dyDescent="0.2">
      <c r="B65" s="88"/>
      <c r="C65" s="88"/>
      <c r="D65" s="88"/>
      <c r="E65" s="88"/>
      <c r="F65" s="88"/>
      <c r="G65" s="88"/>
      <c r="H65" s="88"/>
      <c r="I65" s="88"/>
      <c r="J65" s="88"/>
      <c r="K65" s="88"/>
    </row>
    <row r="66" spans="2:11" x14ac:dyDescent="0.2">
      <c r="B66" s="88"/>
      <c r="C66" s="88"/>
      <c r="D66" s="88"/>
      <c r="E66" s="88"/>
      <c r="F66" s="88"/>
      <c r="G66" s="88"/>
      <c r="H66" s="88"/>
      <c r="I66" s="88"/>
      <c r="J66" s="88"/>
      <c r="K66" s="88"/>
    </row>
    <row r="67" spans="2:11" x14ac:dyDescent="0.2">
      <c r="B67" s="88"/>
      <c r="C67" s="88"/>
      <c r="D67" s="88"/>
      <c r="E67" s="88"/>
      <c r="F67" s="88"/>
      <c r="G67" s="88"/>
      <c r="H67" s="88"/>
      <c r="I67" s="88"/>
      <c r="J67" s="88"/>
      <c r="K67" s="88"/>
    </row>
  </sheetData>
  <phoneticPr fontId="4" type="noConversion"/>
  <pageMargins left="0.75" right="0.75" top="1" bottom="1" header="0.5" footer="0.5"/>
  <pageSetup paperSize="9" scale="49" orientation="landscape" r:id="rId1"/>
  <headerFooter alignWithMargins="0"/>
  <colBreaks count="1" manualBreakCount="1">
    <brk id="3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2"/>
  </sheetPr>
  <dimension ref="A1:L55"/>
  <sheetViews>
    <sheetView zoomScale="85" zoomScaleNormal="85" workbookViewId="0">
      <selection activeCell="B2" sqref="B2"/>
    </sheetView>
  </sheetViews>
  <sheetFormatPr defaultColWidth="9.140625" defaultRowHeight="12.75" x14ac:dyDescent="0.2"/>
  <cols>
    <col min="1" max="1" width="9.140625" style="3"/>
    <col min="2" max="2" width="32.85546875" style="1" bestFit="1" customWidth="1"/>
    <col min="3" max="3" width="20.140625" style="1" customWidth="1"/>
    <col min="4" max="4" width="15.28515625" style="1" customWidth="1"/>
    <col min="5" max="5" width="15.140625" style="21" customWidth="1"/>
    <col min="6" max="7" width="11.7109375" style="1" hidden="1" customWidth="1"/>
    <col min="8" max="8" width="15.140625" style="21" customWidth="1"/>
    <col min="9" max="9" width="5.140625" style="1" customWidth="1"/>
    <col min="10" max="10" width="20.140625" style="1" hidden="1" customWidth="1"/>
    <col min="11" max="11" width="16.42578125" style="21" customWidth="1"/>
    <col min="12" max="12" width="16" style="51" customWidth="1"/>
    <col min="13" max="13" width="12.42578125" style="51" bestFit="1" customWidth="1"/>
    <col min="14" max="14" width="4.28515625" style="51" customWidth="1"/>
    <col min="15" max="15" width="16" style="51" customWidth="1"/>
    <col min="16" max="18" width="12.42578125" style="51" bestFit="1" customWidth="1"/>
    <col min="19" max="19" width="16" style="51" customWidth="1"/>
    <col min="20" max="40" width="12.42578125" style="51" bestFit="1" customWidth="1"/>
    <col min="41" max="46" width="12.28515625" style="51" customWidth="1"/>
    <col min="47" max="16384" width="9.140625" style="51"/>
  </cols>
  <sheetData>
    <row r="1" spans="1:12" ht="13.5" thickBot="1" x14ac:dyDescent="0.25"/>
    <row r="2" spans="1:12" ht="15" x14ac:dyDescent="0.2">
      <c r="B2" s="59" t="s">
        <v>22</v>
      </c>
      <c r="C2" s="60"/>
      <c r="D2" s="60"/>
      <c r="E2" s="141"/>
      <c r="F2" s="60"/>
      <c r="G2" s="60"/>
      <c r="H2" s="141"/>
      <c r="I2" s="60"/>
      <c r="J2" s="60"/>
      <c r="K2" s="142"/>
    </row>
    <row r="3" spans="1:12" ht="54.75" customHeight="1" x14ac:dyDescent="0.2">
      <c r="B3" s="62" t="str">
        <f>'Activity Turnover'!B3</f>
        <v>€ mil.</v>
      </c>
      <c r="C3" s="7" t="s">
        <v>60</v>
      </c>
      <c r="D3" s="7" t="s">
        <v>59</v>
      </c>
      <c r="E3" s="7" t="s">
        <v>57</v>
      </c>
      <c r="F3" s="32"/>
      <c r="G3" s="32"/>
      <c r="H3" s="7" t="s">
        <v>55</v>
      </c>
      <c r="I3" s="32"/>
      <c r="J3" s="72" t="s">
        <v>44</v>
      </c>
      <c r="K3" s="63" t="s">
        <v>54</v>
      </c>
    </row>
    <row r="4" spans="1:12" x14ac:dyDescent="0.2">
      <c r="B4" s="174" t="s">
        <v>0</v>
      </c>
      <c r="C4" s="175">
        <v>142.78098043166</v>
      </c>
      <c r="D4" s="175">
        <v>136.04969013990501</v>
      </c>
      <c r="E4" s="175">
        <v>126.21111162433201</v>
      </c>
      <c r="F4" s="176"/>
      <c r="G4" s="176"/>
      <c r="H4" s="175">
        <v>116.710404640394</v>
      </c>
      <c r="I4" s="176"/>
      <c r="J4" s="177">
        <v>122.18213002</v>
      </c>
      <c r="K4" s="178">
        <v>112.21224002</v>
      </c>
      <c r="L4" s="53"/>
    </row>
    <row r="5" spans="1:12" x14ac:dyDescent="0.2">
      <c r="B5" s="179" t="s">
        <v>5</v>
      </c>
      <c r="C5" s="180">
        <f>(C4-D4)/D4</f>
        <v>4.9476704319083332E-2</v>
      </c>
      <c r="D5" s="180">
        <f>(D4-E4)/E4</f>
        <v>7.7953346491849165E-2</v>
      </c>
      <c r="E5" s="180">
        <f>(E4-H4)/H4</f>
        <v>8.1404113139795967E-2</v>
      </c>
      <c r="F5" s="181"/>
      <c r="G5" s="181"/>
      <c r="H5" s="180">
        <f>(H4-K4)/K4</f>
        <v>4.0086220715247131E-2</v>
      </c>
      <c r="I5" s="181"/>
      <c r="J5" s="182"/>
      <c r="K5" s="183"/>
    </row>
    <row r="6" spans="1:12" ht="13.5" thickBot="1" x14ac:dyDescent="0.25">
      <c r="A6" s="10"/>
      <c r="B6" s="184" t="s">
        <v>6</v>
      </c>
      <c r="C6" s="185">
        <f>C4/C49</f>
        <v>0.34978278953621966</v>
      </c>
      <c r="D6" s="185">
        <f>D4/D49</f>
        <v>0.34585206778015509</v>
      </c>
      <c r="E6" s="185">
        <f>E4/E49</f>
        <v>0.34104403023108631</v>
      </c>
      <c r="F6" s="186"/>
      <c r="G6" s="186"/>
      <c r="H6" s="185">
        <f>H4/H49</f>
        <v>0.33927864398523566</v>
      </c>
      <c r="I6" s="186"/>
      <c r="J6" s="187">
        <f>J4/J49</f>
        <v>0.35605385359408664</v>
      </c>
      <c r="K6" s="188">
        <f>K4/K49</f>
        <v>0.37443713675442614</v>
      </c>
    </row>
    <row r="7" spans="1:12" ht="12.75" customHeight="1" x14ac:dyDescent="0.2">
      <c r="A7" s="9"/>
      <c r="B7" s="143" t="s">
        <v>1</v>
      </c>
      <c r="C7" s="15">
        <v>68.991351423497505</v>
      </c>
      <c r="D7" s="15">
        <v>70.824554486504795</v>
      </c>
      <c r="E7" s="15">
        <v>55.7685642657841</v>
      </c>
      <c r="F7" s="34"/>
      <c r="G7" s="34"/>
      <c r="H7" s="15">
        <v>58.202592247831397</v>
      </c>
      <c r="I7" s="34"/>
      <c r="J7" s="73">
        <v>62.157676160705599</v>
      </c>
      <c r="K7" s="65">
        <v>55.3108169407056</v>
      </c>
      <c r="L7" s="53"/>
    </row>
    <row r="8" spans="1:12" x14ac:dyDescent="0.2">
      <c r="A8" s="10"/>
      <c r="B8" s="66" t="s">
        <v>5</v>
      </c>
      <c r="C8" s="16">
        <f>(C7-D7)/D7</f>
        <v>-2.5883721772744724E-2</v>
      </c>
      <c r="D8" s="16">
        <f>(D7-E7)/E7</f>
        <v>0.26997270628962655</v>
      </c>
      <c r="E8" s="16">
        <f>(E7-H7)/H7</f>
        <v>-4.1819923959451957E-2</v>
      </c>
      <c r="F8" s="33"/>
      <c r="G8" s="33"/>
      <c r="H8" s="16">
        <f>(H7-K7)/K7</f>
        <v>5.2282274373669869E-2</v>
      </c>
      <c r="I8" s="33"/>
      <c r="J8" s="74"/>
      <c r="K8" s="67"/>
    </row>
    <row r="9" spans="1:12" x14ac:dyDescent="0.2">
      <c r="A9" s="10"/>
      <c r="B9" s="144" t="s">
        <v>6</v>
      </c>
      <c r="C9" s="17">
        <f>C7/C49</f>
        <v>0.16901401910694272</v>
      </c>
      <c r="D9" s="17">
        <f>D7/D49</f>
        <v>0.18004317829446728</v>
      </c>
      <c r="E9" s="17">
        <f>E7/E49</f>
        <v>0.15069620790613186</v>
      </c>
      <c r="F9" s="35"/>
      <c r="G9" s="35"/>
      <c r="H9" s="17">
        <f>H7/H49</f>
        <v>0.16919568255387005</v>
      </c>
      <c r="I9" s="35"/>
      <c r="J9" s="156">
        <f>J7/J49</f>
        <v>0.18113516374161931</v>
      </c>
      <c r="K9" s="145">
        <f>K7/K49</f>
        <v>0.18456474911413157</v>
      </c>
      <c r="L9" s="53"/>
    </row>
    <row r="10" spans="1:12" x14ac:dyDescent="0.2">
      <c r="A10" s="10"/>
      <c r="B10" s="143" t="s">
        <v>43</v>
      </c>
      <c r="C10" s="15">
        <v>22.498147864010399</v>
      </c>
      <c r="D10" s="15">
        <v>22.130274644528502</v>
      </c>
      <c r="E10" s="15">
        <v>20.701216605397899</v>
      </c>
      <c r="F10" s="34"/>
      <c r="G10" s="34"/>
      <c r="H10" s="15">
        <v>18.606712417181299</v>
      </c>
      <c r="I10" s="34"/>
      <c r="J10" s="73">
        <v>16.063879277624601</v>
      </c>
      <c r="K10" s="65">
        <v>16.063879277624601</v>
      </c>
    </row>
    <row r="11" spans="1:12" x14ac:dyDescent="0.2">
      <c r="A11" s="10"/>
      <c r="B11" s="66" t="s">
        <v>5</v>
      </c>
      <c r="C11" s="16">
        <f>(C10-D10)/D10</f>
        <v>1.6623075194091643E-2</v>
      </c>
      <c r="D11" s="16">
        <f>(D10-E10)/E10</f>
        <v>6.9032562982697901E-2</v>
      </c>
      <c r="E11" s="16">
        <f>(E10-H10)/H10</f>
        <v>0.11256712853166638</v>
      </c>
      <c r="F11" s="33"/>
      <c r="G11" s="33"/>
      <c r="H11" s="16">
        <f>(H10-K10)/K10</f>
        <v>0.15829508524124769</v>
      </c>
      <c r="I11" s="33"/>
      <c r="J11" s="74"/>
      <c r="K11" s="67"/>
    </row>
    <row r="12" spans="1:12" x14ac:dyDescent="0.2">
      <c r="A12" s="10"/>
      <c r="B12" s="144" t="s">
        <v>6</v>
      </c>
      <c r="C12" s="16">
        <f>C10/C49</f>
        <v>5.5115638619938616E-2</v>
      </c>
      <c r="D12" s="16">
        <f>D10/D49</f>
        <v>5.6257395650679012E-2</v>
      </c>
      <c r="E12" s="16">
        <f>E10/E49</f>
        <v>5.5938231197945477E-2</v>
      </c>
      <c r="F12" s="33"/>
      <c r="G12" s="33"/>
      <c r="H12" s="16">
        <f>H10/H49</f>
        <v>5.4089951768872609E-2</v>
      </c>
      <c r="I12" s="35"/>
      <c r="J12" s="156">
        <f>J10/J49</f>
        <v>4.6812132997944865E-2</v>
      </c>
      <c r="K12" s="67">
        <f>K10/K49</f>
        <v>5.3603002317843887E-2</v>
      </c>
    </row>
    <row r="13" spans="1:12" x14ac:dyDescent="0.2">
      <c r="A13" s="10"/>
      <c r="B13" s="143" t="s">
        <v>2</v>
      </c>
      <c r="C13" s="15">
        <v>60.778599173960103</v>
      </c>
      <c r="D13" s="15">
        <v>55.204052145671703</v>
      </c>
      <c r="E13" s="15">
        <v>56.062681202684303</v>
      </c>
      <c r="F13" s="34"/>
      <c r="G13" s="34"/>
      <c r="H13" s="15">
        <v>52.358303197248397</v>
      </c>
      <c r="I13" s="34"/>
      <c r="J13" s="73">
        <v>63.438081603988699</v>
      </c>
      <c r="K13" s="65">
        <v>48.853494063988698</v>
      </c>
      <c r="L13" s="53"/>
    </row>
    <row r="14" spans="1:12" x14ac:dyDescent="0.2">
      <c r="A14" s="10"/>
      <c r="B14" s="66" t="s">
        <v>5</v>
      </c>
      <c r="C14" s="16">
        <f>(C13-D13)/D13</f>
        <v>0.10098075796280971</v>
      </c>
      <c r="D14" s="16">
        <f>(D13-E13)/E13</f>
        <v>-1.531551896186314E-2</v>
      </c>
      <c r="E14" s="16">
        <f>(E13-H13)/H13</f>
        <v>7.0750535812447488E-2</v>
      </c>
      <c r="F14" s="33"/>
      <c r="G14" s="33"/>
      <c r="H14" s="16">
        <f>(H13-K13)/K13</f>
        <v>7.1741217294899545E-2</v>
      </c>
      <c r="I14" s="33"/>
      <c r="J14" s="74"/>
      <c r="K14" s="67"/>
    </row>
    <row r="15" spans="1:12" x14ac:dyDescent="0.2">
      <c r="A15" s="10"/>
      <c r="B15" s="144" t="s">
        <v>6</v>
      </c>
      <c r="C15" s="17">
        <f>C13/C49</f>
        <v>0.14889453692571467</v>
      </c>
      <c r="D15" s="17">
        <f>D13/D49</f>
        <v>0.14033428201703801</v>
      </c>
      <c r="E15" s="17">
        <f>E13/E49</f>
        <v>0.15149096222077757</v>
      </c>
      <c r="F15" s="35"/>
      <c r="G15" s="35"/>
      <c r="H15" s="17">
        <f>H13/H49</f>
        <v>0.15220625928651818</v>
      </c>
      <c r="I15" s="35"/>
      <c r="J15" s="156">
        <f>J13/J49</f>
        <v>0.18486642372349366</v>
      </c>
      <c r="K15" s="145">
        <f>K13/K49</f>
        <v>0.16301753208481473</v>
      </c>
    </row>
    <row r="16" spans="1:12" x14ac:dyDescent="0.2">
      <c r="A16" s="10"/>
      <c r="B16" s="143" t="s">
        <v>3</v>
      </c>
      <c r="C16" s="15">
        <v>14.208364216423499</v>
      </c>
      <c r="D16" s="15">
        <v>12.827934907959699</v>
      </c>
      <c r="E16" s="15">
        <v>13.8323450805413</v>
      </c>
      <c r="F16" s="34"/>
      <c r="G16" s="34"/>
      <c r="H16" s="15">
        <v>14.000334547996401</v>
      </c>
      <c r="I16" s="34"/>
      <c r="J16" s="73">
        <v>15.590242156713201</v>
      </c>
      <c r="K16" s="65">
        <v>13.3450495367132</v>
      </c>
      <c r="L16" s="53"/>
    </row>
    <row r="17" spans="1:12" x14ac:dyDescent="0.2">
      <c r="A17" s="10"/>
      <c r="B17" s="66" t="s">
        <v>5</v>
      </c>
      <c r="C17" s="16">
        <f>(C16-D16)/D16</f>
        <v>0.10761118748796013</v>
      </c>
      <c r="D17" s="16">
        <f>(D16-E16)/E16</f>
        <v>-7.2613151763727915E-2</v>
      </c>
      <c r="E17" s="16">
        <f>(E16-H16)/H16</f>
        <v>-1.1998960944768416E-2</v>
      </c>
      <c r="F17" s="33"/>
      <c r="G17" s="33"/>
      <c r="H17" s="16">
        <f>(H16-K16)/K16</f>
        <v>4.9103228090721172E-2</v>
      </c>
      <c r="I17" s="33"/>
      <c r="J17" s="74"/>
      <c r="K17" s="67"/>
      <c r="L17" s="53"/>
    </row>
    <row r="18" spans="1:12" x14ac:dyDescent="0.2">
      <c r="A18" s="10"/>
      <c r="B18" s="144" t="s">
        <v>6</v>
      </c>
      <c r="C18" s="17">
        <f>C16/C49</f>
        <v>3.4807446029171629E-2</v>
      </c>
      <c r="D18" s="17">
        <f>D16/D49</f>
        <v>3.2609907517648924E-2</v>
      </c>
      <c r="E18" s="17">
        <f>E16/E49</f>
        <v>3.7377364426172115E-2</v>
      </c>
      <c r="F18" s="35"/>
      <c r="G18" s="35"/>
      <c r="H18" s="17">
        <f>H16/H49</f>
        <v>4.069915219143936E-2</v>
      </c>
      <c r="I18" s="35"/>
      <c r="J18" s="156">
        <f>J16/J49</f>
        <v>4.5431895789131205E-2</v>
      </c>
      <c r="K18" s="145">
        <f>K16/K49</f>
        <v>4.4530633534115877E-2</v>
      </c>
    </row>
    <row r="19" spans="1:12" x14ac:dyDescent="0.2">
      <c r="A19" s="10"/>
      <c r="B19" s="143" t="s">
        <v>4</v>
      </c>
      <c r="C19" s="15">
        <v>20.2866843019494</v>
      </c>
      <c r="D19" s="15">
        <v>19.921852381835699</v>
      </c>
      <c r="E19" s="15">
        <v>19.7147530272102</v>
      </c>
      <c r="F19" s="34"/>
      <c r="G19" s="34"/>
      <c r="H19" s="15">
        <v>18.856598588900901</v>
      </c>
      <c r="I19" s="34"/>
      <c r="J19" s="73">
        <v>17.586070122410799</v>
      </c>
      <c r="K19" s="65">
        <v>15.899292122410801</v>
      </c>
      <c r="L19" s="53"/>
    </row>
    <row r="20" spans="1:12" x14ac:dyDescent="0.2">
      <c r="A20" s="10"/>
      <c r="B20" s="66" t="s">
        <v>5</v>
      </c>
      <c r="C20" s="16">
        <f>(C19-D19)/D19</f>
        <v>1.8313152468007795E-2</v>
      </c>
      <c r="D20" s="16">
        <f>(D19-E19)/E19</f>
        <v>1.0504790718892636E-2</v>
      </c>
      <c r="E20" s="16">
        <f>(E19-H19)/H19</f>
        <v>4.5509503437932509E-2</v>
      </c>
      <c r="F20" s="33"/>
      <c r="G20" s="33"/>
      <c r="H20" s="16">
        <f>(H19-K19)/K19</f>
        <v>0.18600239832826507</v>
      </c>
      <c r="I20" s="33"/>
      <c r="J20" s="74"/>
      <c r="K20" s="67"/>
    </row>
    <row r="21" spans="1:12" x14ac:dyDescent="0.2">
      <c r="A21" s="10"/>
      <c r="B21" s="144" t="s">
        <v>6</v>
      </c>
      <c r="C21" s="17">
        <f>C19/C49</f>
        <v>4.9698027035000376E-2</v>
      </c>
      <c r="D21" s="17">
        <f>D19/D49</f>
        <v>5.0643362974098834E-2</v>
      </c>
      <c r="E21" s="17">
        <f>E19/E49</f>
        <v>5.3272637732746549E-2</v>
      </c>
      <c r="F21" s="35"/>
      <c r="G21" s="35"/>
      <c r="H21" s="17">
        <f>H19/H49</f>
        <v>5.4816374076745798E-2</v>
      </c>
      <c r="I21" s="35"/>
      <c r="J21" s="156">
        <f>J19/J49</f>
        <v>5.1247985573956163E-2</v>
      </c>
      <c r="K21" s="145">
        <f>K19/K49</f>
        <v>5.3053797140816608E-2</v>
      </c>
    </row>
    <row r="22" spans="1:12" x14ac:dyDescent="0.2">
      <c r="A22" s="10"/>
      <c r="B22" s="143" t="s">
        <v>49</v>
      </c>
      <c r="C22" s="15">
        <v>23.0996841934492</v>
      </c>
      <c r="D22" s="15">
        <v>20.651520527781599</v>
      </c>
      <c r="E22" s="15">
        <v>21.682785034347301</v>
      </c>
      <c r="F22" s="34"/>
      <c r="G22" s="34"/>
      <c r="H22" s="15">
        <v>20.8937280481993</v>
      </c>
      <c r="I22" s="34"/>
      <c r="J22" s="73">
        <v>23.6893073835341</v>
      </c>
      <c r="K22" s="65">
        <v>16.425396183534101</v>
      </c>
      <c r="L22" s="53"/>
    </row>
    <row r="23" spans="1:12" x14ac:dyDescent="0.2">
      <c r="A23" s="10"/>
      <c r="B23" s="66" t="s">
        <v>5</v>
      </c>
      <c r="C23" s="16">
        <f>(C22-D22)/D22</f>
        <v>0.11854641223023706</v>
      </c>
      <c r="D23" s="16">
        <f>(D22-E22)/E22</f>
        <v>-4.7561441250839984E-2</v>
      </c>
      <c r="E23" s="16">
        <f>(E22-H22)/H22</f>
        <v>3.7765255885773098E-2</v>
      </c>
      <c r="F23" s="33"/>
      <c r="G23" s="33"/>
      <c r="H23" s="16">
        <f>(H22-K22)/K22</f>
        <v>0.27203799620642022</v>
      </c>
      <c r="I23" s="33"/>
      <c r="J23" s="74"/>
      <c r="K23" s="67"/>
    </row>
    <row r="24" spans="1:12" x14ac:dyDescent="0.2">
      <c r="A24" s="10"/>
      <c r="B24" s="144" t="s">
        <v>6</v>
      </c>
      <c r="C24" s="17">
        <f>C22/C49</f>
        <v>5.6589273656498615E-2</v>
      </c>
      <c r="D24" s="17">
        <f>D22/D49</f>
        <v>5.2498253174945254E-2</v>
      </c>
      <c r="E24" s="17">
        <f>E22/E49</f>
        <v>5.8590597131880903E-2</v>
      </c>
      <c r="F24" s="35"/>
      <c r="G24" s="35"/>
      <c r="H24" s="17">
        <f>H22/H49</f>
        <v>6.07383355565531E-2</v>
      </c>
      <c r="I24" s="35"/>
      <c r="J24" s="156">
        <f>J22/J49</f>
        <v>6.9033574562020611E-2</v>
      </c>
      <c r="K24" s="145">
        <f>K22/K49</f>
        <v>5.4809335558432849E-2</v>
      </c>
    </row>
    <row r="25" spans="1:12" x14ac:dyDescent="0.2">
      <c r="A25" s="10"/>
      <c r="B25" s="143" t="s">
        <v>50</v>
      </c>
      <c r="C25" s="15">
        <v>6.0636683600000003</v>
      </c>
      <c r="D25" s="15">
        <v>6.0484070499999802</v>
      </c>
      <c r="E25" s="15">
        <v>5.6054316488169098</v>
      </c>
      <c r="F25" s="34"/>
      <c r="G25" s="34"/>
      <c r="H25" s="15">
        <v>4.8549387137463897</v>
      </c>
      <c r="I25" s="34"/>
      <c r="J25" s="73"/>
      <c r="K25" s="65">
        <v>2.8951006800000001</v>
      </c>
      <c r="L25" s="53"/>
    </row>
    <row r="26" spans="1:12" x14ac:dyDescent="0.2">
      <c r="A26" s="10"/>
      <c r="B26" s="66" t="s">
        <v>5</v>
      </c>
      <c r="C26" s="16">
        <f>(C25-D25)/D25</f>
        <v>2.5231949294848002E-3</v>
      </c>
      <c r="D26" s="16">
        <f>(D25-E25)/E25</f>
        <v>7.9026099850234621E-2</v>
      </c>
      <c r="E26" s="16">
        <f>(E25-H25)/H25</f>
        <v>0.15458340039299701</v>
      </c>
      <c r="F26" s="33"/>
      <c r="G26" s="33"/>
      <c r="H26" s="16">
        <f>(H25-K25)/K25</f>
        <v>0.6769498716522665</v>
      </c>
      <c r="I26" s="33"/>
      <c r="J26" s="74"/>
      <c r="K26" s="67"/>
    </row>
    <row r="27" spans="1:12" x14ac:dyDescent="0.2">
      <c r="A27" s="10"/>
      <c r="B27" s="144" t="s">
        <v>6</v>
      </c>
      <c r="C27" s="17">
        <f>C25/C49</f>
        <v>1.4854687419648892E-2</v>
      </c>
      <c r="D27" s="17">
        <f>D25/D49</f>
        <v>1.5375662251545219E-2</v>
      </c>
      <c r="E27" s="17">
        <f>E25/E49</f>
        <v>1.5146835933016609E-2</v>
      </c>
      <c r="F27" s="35"/>
      <c r="G27" s="35"/>
      <c r="H27" s="17">
        <f>H25/H49</f>
        <v>1.4113369142250439E-2</v>
      </c>
      <c r="I27" s="35"/>
      <c r="J27" s="156">
        <f>J25/J49</f>
        <v>0</v>
      </c>
      <c r="K27" s="145">
        <f>K25/K49</f>
        <v>9.6605611744474667E-3</v>
      </c>
    </row>
    <row r="28" spans="1:12" x14ac:dyDescent="0.2">
      <c r="A28" s="10"/>
      <c r="B28" s="143" t="s">
        <v>58</v>
      </c>
      <c r="C28" s="15">
        <v>4.4647953845403201</v>
      </c>
      <c r="D28" s="15">
        <v>4.0150257624911303</v>
      </c>
      <c r="E28" s="15">
        <v>4.2776591285628998</v>
      </c>
      <c r="F28" s="34"/>
      <c r="G28" s="34"/>
      <c r="H28" s="15">
        <v>4.1600295551582596</v>
      </c>
      <c r="I28" s="34"/>
      <c r="J28" s="157">
        <v>4.1899415889488703</v>
      </c>
      <c r="K28" s="65">
        <v>3.9797285889488698</v>
      </c>
      <c r="L28" s="53"/>
    </row>
    <row r="29" spans="1:12" x14ac:dyDescent="0.2">
      <c r="A29" s="10"/>
      <c r="B29" s="66" t="s">
        <v>5</v>
      </c>
      <c r="C29" s="16">
        <f>(C28-D28)/D28</f>
        <v>0.11202160301211353</v>
      </c>
      <c r="D29" s="16">
        <f>(D28-E28)/E28</f>
        <v>-6.139651575276462E-2</v>
      </c>
      <c r="E29" s="16">
        <f>(E28-H28)/H28</f>
        <v>2.8276138869923299E-2</v>
      </c>
      <c r="F29" s="33"/>
      <c r="G29" s="33"/>
      <c r="H29" s="16">
        <f>(H28-K28)/K28</f>
        <v>4.5304839809945686E-2</v>
      </c>
      <c r="I29" s="33"/>
      <c r="J29" s="74"/>
      <c r="K29" s="67"/>
    </row>
    <row r="30" spans="1:12" x14ac:dyDescent="0.2">
      <c r="A30" s="10"/>
      <c r="B30" s="144" t="s">
        <v>6</v>
      </c>
      <c r="C30" s="17">
        <f>C28/C49</f>
        <v>1.0937791431264478E-2</v>
      </c>
      <c r="D30" s="17">
        <f>D28/D49</f>
        <v>1.0206601431581334E-2</v>
      </c>
      <c r="E30" s="17">
        <f>E28/E49</f>
        <v>1.1558967276211163E-2</v>
      </c>
      <c r="F30" s="35"/>
      <c r="G30" s="35"/>
      <c r="H30" s="17">
        <f>H28/H49</f>
        <v>1.2093259300757339E-2</v>
      </c>
      <c r="I30" s="35"/>
      <c r="J30" s="156">
        <f>J28/J49</f>
        <v>1.2210008524447688E-2</v>
      </c>
      <c r="K30" s="145">
        <f>K28/K49</f>
        <v>1.3279818472923728E-2</v>
      </c>
    </row>
    <row r="31" spans="1:12" x14ac:dyDescent="0.2">
      <c r="A31" s="10"/>
      <c r="B31" s="143" t="s">
        <v>17</v>
      </c>
      <c r="C31" s="15">
        <v>10.504211589555201</v>
      </c>
      <c r="D31" s="15">
        <v>10.2840456091406</v>
      </c>
      <c r="E31" s="15">
        <v>10.7379971693691</v>
      </c>
      <c r="F31" s="34"/>
      <c r="G31" s="34"/>
      <c r="H31" s="15">
        <v>11.4428293412605</v>
      </c>
      <c r="I31" s="34"/>
      <c r="J31" s="73">
        <v>12.5121765185706</v>
      </c>
      <c r="K31" s="65">
        <v>10.2791705185706</v>
      </c>
      <c r="L31" s="53"/>
    </row>
    <row r="32" spans="1:12" x14ac:dyDescent="0.2">
      <c r="A32" s="10"/>
      <c r="B32" s="66" t="s">
        <v>5</v>
      </c>
      <c r="C32" s="16">
        <f>(C31-D31)/D31</f>
        <v>2.140849902677544E-2</v>
      </c>
      <c r="D32" s="16">
        <f>(D31-E31)/E31</f>
        <v>-4.2275254227429775E-2</v>
      </c>
      <c r="E32" s="16">
        <f>(E31-H31)/H31</f>
        <v>-6.1595969918901074E-2</v>
      </c>
      <c r="F32" s="33"/>
      <c r="G32" s="33"/>
      <c r="H32" s="16">
        <f>(H31-K31)/K31</f>
        <v>0.11320551795376929</v>
      </c>
      <c r="I32" s="33"/>
      <c r="J32" s="74"/>
      <c r="K32" s="67"/>
    </row>
    <row r="33" spans="1:12" x14ac:dyDescent="0.2">
      <c r="A33" s="10"/>
      <c r="B33" s="144" t="s">
        <v>6</v>
      </c>
      <c r="C33" s="17">
        <f>C31/C49</f>
        <v>2.573306627090927E-2</v>
      </c>
      <c r="D33" s="17">
        <f>D31/D49</f>
        <v>2.6143083717494343E-2</v>
      </c>
      <c r="E33" s="17">
        <f>E31/E49</f>
        <v>2.901590663547899E-2</v>
      </c>
      <c r="F33" s="35"/>
      <c r="G33" s="35"/>
      <c r="H33" s="17">
        <f>H31/H49</f>
        <v>3.3264451736067804E-2</v>
      </c>
      <c r="I33" s="35"/>
      <c r="J33" s="156">
        <f>J31/J49</f>
        <v>3.6462031440745585E-2</v>
      </c>
      <c r="K33" s="145">
        <f>K31/K49</f>
        <v>3.4300208038785085E-2</v>
      </c>
    </row>
    <row r="34" spans="1:12" x14ac:dyDescent="0.2">
      <c r="A34" s="10"/>
      <c r="B34" s="143" t="s">
        <v>38</v>
      </c>
      <c r="C34" s="15">
        <v>3.3261252051558601</v>
      </c>
      <c r="D34" s="15">
        <v>3.0379601396849401</v>
      </c>
      <c r="E34" s="15">
        <v>2.9880911786811799</v>
      </c>
      <c r="F34" s="34"/>
      <c r="G34" s="34"/>
      <c r="H34" s="15">
        <v>3.01955074827567</v>
      </c>
      <c r="I34" s="34"/>
      <c r="J34" s="73">
        <v>2.8719861957736601</v>
      </c>
      <c r="K34" s="65">
        <v>2.8397914031383098</v>
      </c>
      <c r="L34" s="53"/>
    </row>
    <row r="35" spans="1:12" x14ac:dyDescent="0.2">
      <c r="A35" s="10"/>
      <c r="B35" s="66" t="s">
        <v>5</v>
      </c>
      <c r="C35" s="16">
        <f>(C34-D34)/D34</f>
        <v>9.485478815426622E-2</v>
      </c>
      <c r="D35" s="16">
        <f>(D34-E34)/E34</f>
        <v>1.6689236713911204E-2</v>
      </c>
      <c r="E35" s="16">
        <f>(E34-H34)/H34</f>
        <v>-1.0418625887461999E-2</v>
      </c>
      <c r="F35" s="33"/>
      <c r="G35" s="33"/>
      <c r="H35" s="16">
        <f>(H34-K34)/K34</f>
        <v>6.3300193436287122E-2</v>
      </c>
      <c r="I35" s="33"/>
      <c r="J35" s="74"/>
      <c r="K35" s="67"/>
    </row>
    <row r="36" spans="1:12" x14ac:dyDescent="0.2">
      <c r="A36" s="10"/>
      <c r="B36" s="66" t="s">
        <v>6</v>
      </c>
      <c r="C36" s="16">
        <f>C34/C49</f>
        <v>8.1482936248851584E-3</v>
      </c>
      <c r="D36" s="16">
        <f>D34/D49</f>
        <v>7.7228018311784954E-3</v>
      </c>
      <c r="E36" s="16">
        <f>E34/E49</f>
        <v>8.0743339089560957E-3</v>
      </c>
      <c r="F36" s="33"/>
      <c r="G36" s="33"/>
      <c r="H36" s="16">
        <f>H34/H49</f>
        <v>8.7778727738640674E-3</v>
      </c>
      <c r="I36" s="33"/>
      <c r="J36" s="74">
        <f>J34/J49</f>
        <v>8.3693233397293555E-3</v>
      </c>
      <c r="K36" s="67">
        <f>K34/K49</f>
        <v>9.476001564369653E-3</v>
      </c>
    </row>
    <row r="37" spans="1:12" x14ac:dyDescent="0.2">
      <c r="A37" s="10"/>
      <c r="B37" s="146" t="s">
        <v>40</v>
      </c>
      <c r="C37" s="31">
        <v>1.9286894409999999</v>
      </c>
      <c r="D37" s="31">
        <v>2.1470598126838798</v>
      </c>
      <c r="E37" s="31">
        <v>2.2302566951163199</v>
      </c>
      <c r="F37" s="36"/>
      <c r="G37" s="36"/>
      <c r="H37" s="31">
        <v>2.0255964677958298</v>
      </c>
      <c r="I37" s="36"/>
      <c r="J37" s="158">
        <v>2.8748286876</v>
      </c>
      <c r="K37" s="147">
        <v>1.5784946875999999</v>
      </c>
      <c r="L37" s="53"/>
    </row>
    <row r="38" spans="1:12" x14ac:dyDescent="0.2">
      <c r="A38" s="10"/>
      <c r="B38" s="66" t="s">
        <v>5</v>
      </c>
      <c r="C38" s="16">
        <f>(C37-D37)/D37</f>
        <v>-0.10170670159901661</v>
      </c>
      <c r="D38" s="16">
        <f>(D37-E37)/E37</f>
        <v>-3.7303724999287982E-2</v>
      </c>
      <c r="E38" s="16">
        <f>(E37-H37)/H37</f>
        <v>0.10103701826810195</v>
      </c>
      <c r="F38" s="33"/>
      <c r="G38" s="33"/>
      <c r="H38" s="16">
        <f>(H37-K37)/K37</f>
        <v>0.28324566671530554</v>
      </c>
      <c r="I38" s="33"/>
      <c r="J38" s="74"/>
      <c r="K38" s="67"/>
    </row>
    <row r="39" spans="1:12" x14ac:dyDescent="0.2">
      <c r="A39" s="10"/>
      <c r="B39" s="66" t="s">
        <v>6</v>
      </c>
      <c r="C39" s="16">
        <f>C37/C49</f>
        <v>4.7248756156631809E-3</v>
      </c>
      <c r="D39" s="16">
        <f>D37/D49</f>
        <v>5.4580431245435743E-3</v>
      </c>
      <c r="E39" s="16">
        <f>E37/E49</f>
        <v>6.0265353974245095E-3</v>
      </c>
      <c r="F39" s="33"/>
      <c r="G39" s="33"/>
      <c r="H39" s="16">
        <f>H37/H49</f>
        <v>5.888434925511301E-3</v>
      </c>
      <c r="I39" s="33"/>
      <c r="J39" s="74">
        <f>J37/J49</f>
        <v>8.3776067128250135E-3</v>
      </c>
      <c r="K39" s="67">
        <f>K37/K49</f>
        <v>5.2672242448922853E-3</v>
      </c>
      <c r="L39" s="53"/>
    </row>
    <row r="40" spans="1:12" x14ac:dyDescent="0.2">
      <c r="A40" s="10"/>
      <c r="B40" s="146" t="s">
        <v>13</v>
      </c>
      <c r="C40" s="31">
        <v>27.328523240135802</v>
      </c>
      <c r="D40" s="31">
        <v>28.057465163657</v>
      </c>
      <c r="E40" s="31">
        <v>27.6182502082453</v>
      </c>
      <c r="F40" s="36"/>
      <c r="G40" s="36"/>
      <c r="H40" s="31">
        <v>16.889603785787301</v>
      </c>
      <c r="I40" s="36"/>
      <c r="J40" s="158"/>
      <c r="K40" s="149" t="s">
        <v>48</v>
      </c>
    </row>
    <row r="41" spans="1:12" x14ac:dyDescent="0.2">
      <c r="A41" s="10"/>
      <c r="B41" s="66" t="s">
        <v>5</v>
      </c>
      <c r="C41" s="16">
        <f>(C40-D40)/D40</f>
        <v>-2.5980320006434538E-2</v>
      </c>
      <c r="D41" s="16">
        <f>(D40-E40)/E40</f>
        <v>1.5903069604336271E-2</v>
      </c>
      <c r="E41" s="16">
        <f>(E40-H40)/H40</f>
        <v>0.63522191275358497</v>
      </c>
      <c r="F41" s="33"/>
      <c r="G41" s="33"/>
      <c r="H41" s="16" t="e">
        <f>(H40-K40)/K40</f>
        <v>#VALUE!</v>
      </c>
      <c r="I41" s="33"/>
      <c r="J41" s="74"/>
      <c r="K41" s="67"/>
    </row>
    <row r="42" spans="1:12" x14ac:dyDescent="0.2">
      <c r="A42" s="10"/>
      <c r="B42" s="66" t="s">
        <v>6</v>
      </c>
      <c r="C42" s="16">
        <f>C40/C49</f>
        <v>6.6949022649521628E-2</v>
      </c>
      <c r="D42" s="16">
        <f>D40/D49</f>
        <v>7.1324913225026293E-2</v>
      </c>
      <c r="E42" s="16">
        <f>E40/E49</f>
        <v>7.4629240149522907E-2</v>
      </c>
      <c r="F42" s="33"/>
      <c r="G42" s="33"/>
      <c r="H42" s="16">
        <f>H40/H49</f>
        <v>4.9098294942476292E-2</v>
      </c>
      <c r="I42" s="33"/>
      <c r="J42" s="74" t="e">
        <f>J40/J52</f>
        <v>#DIV/0!</v>
      </c>
      <c r="K42" s="67" t="e">
        <f>K40/K52</f>
        <v>#VALUE!</v>
      </c>
    </row>
    <row r="43" spans="1:12" x14ac:dyDescent="0.2">
      <c r="A43" s="10"/>
      <c r="B43" s="146" t="s">
        <v>16</v>
      </c>
      <c r="C43" s="31">
        <v>1.93916238319479</v>
      </c>
      <c r="D43" s="31">
        <v>2.1755417188059201</v>
      </c>
      <c r="E43" s="31">
        <v>2.64163494441887</v>
      </c>
      <c r="F43" s="36"/>
      <c r="G43" s="36"/>
      <c r="H43" s="31">
        <v>1.9745071970473</v>
      </c>
      <c r="I43" s="36"/>
      <c r="J43" s="158"/>
      <c r="K43" s="149" t="s">
        <v>48</v>
      </c>
    </row>
    <row r="44" spans="1:12" x14ac:dyDescent="0.2">
      <c r="A44" s="10"/>
      <c r="B44" s="66" t="s">
        <v>5</v>
      </c>
      <c r="C44" s="16">
        <f>(C43-D43)/D43</f>
        <v>-0.10865309250004665</v>
      </c>
      <c r="D44" s="16">
        <f>(D43-E43)/E43</f>
        <v>-0.17644119472211375</v>
      </c>
      <c r="E44" s="16">
        <f>(E43-H43)/H43</f>
        <v>0.3378705068126367</v>
      </c>
      <c r="F44" s="33"/>
      <c r="G44" s="33"/>
      <c r="H44" s="16" t="e">
        <f>(H43-K43)/K43</f>
        <v>#VALUE!</v>
      </c>
      <c r="I44" s="33"/>
      <c r="J44" s="74"/>
      <c r="K44" s="67"/>
    </row>
    <row r="45" spans="1:12" ht="13.5" thickBot="1" x14ac:dyDescent="0.25">
      <c r="A45" s="10"/>
      <c r="B45" s="66" t="s">
        <v>6</v>
      </c>
      <c r="C45" s="16">
        <f>C43/C49</f>
        <v>4.7505320786211348E-3</v>
      </c>
      <c r="D45" s="16">
        <f>D43/D49</f>
        <v>5.5304470095983533E-3</v>
      </c>
      <c r="E45" s="16">
        <f>E43/E49</f>
        <v>7.1381498526489296E-3</v>
      </c>
      <c r="F45" s="33"/>
      <c r="G45" s="33"/>
      <c r="H45" s="16">
        <f>H43/H49</f>
        <v>5.7399177598381678E-3</v>
      </c>
      <c r="I45" s="33"/>
      <c r="J45" s="74" t="e">
        <f>J43/J55</f>
        <v>#DIV/0!</v>
      </c>
      <c r="K45" s="67" t="e">
        <f>K43/K55</f>
        <v>#VALUE!</v>
      </c>
    </row>
    <row r="46" spans="1:12" x14ac:dyDescent="0.2">
      <c r="A46" s="10"/>
      <c r="B46" s="159" t="s">
        <v>46</v>
      </c>
      <c r="C46" s="160">
        <v>265.41800677687206</v>
      </c>
      <c r="D46" s="160">
        <v>257.32569435074544</v>
      </c>
      <c r="E46" s="160">
        <f>+E7+E13+E16+E19+E22+E28+E31+E34+E37+E10+E25+E40+E43</f>
        <v>243.86166618917568</v>
      </c>
      <c r="F46" s="161"/>
      <c r="G46" s="161"/>
      <c r="H46" s="160">
        <f>+H7+H13+H16+H19+H22+H28+H31+H34+H37+H10+H25+H40+H43</f>
        <v>227.2853248564289</v>
      </c>
      <c r="I46" s="161"/>
      <c r="J46" s="162">
        <f>+J7+J13+J16+J19+J22+J28+J31+J34+J37+J10</f>
        <v>220.97418969587017</v>
      </c>
      <c r="K46" s="163">
        <f>+K7+K13+K16+K19+K22+K28+K31+K34+K37+K10+K25</f>
        <v>187.47021400323482</v>
      </c>
    </row>
    <row r="47" spans="1:12" x14ac:dyDescent="0.2">
      <c r="A47" s="10"/>
      <c r="B47" s="164" t="str">
        <f>B29</f>
        <v>y-o-y growth (%)</v>
      </c>
      <c r="C47" s="165">
        <f>(C46-D46)/D46</f>
        <v>3.1447743477557563E-2</v>
      </c>
      <c r="D47" s="165">
        <f>(D46-E46)/E46</f>
        <v>5.5211745133919646E-2</v>
      </c>
      <c r="E47" s="165">
        <f>(E46-H46)/H46</f>
        <v>7.2931859297196977E-2</v>
      </c>
      <c r="F47" s="166"/>
      <c r="G47" s="166"/>
      <c r="H47" s="165">
        <f>(H46-K46)/K46</f>
        <v>0.21238099644195782</v>
      </c>
      <c r="I47" s="166"/>
      <c r="J47" s="167"/>
      <c r="K47" s="168"/>
    </row>
    <row r="48" spans="1:12" ht="13.5" thickBot="1" x14ac:dyDescent="0.25">
      <c r="A48" s="10"/>
      <c r="B48" s="169" t="str">
        <f>B30</f>
        <v>% of Total Turnover</v>
      </c>
      <c r="C48" s="170">
        <f>C46/C49</f>
        <v>0.65021721046378034</v>
      </c>
      <c r="D48" s="170">
        <f>D46/D49</f>
        <v>0.65414793221984491</v>
      </c>
      <c r="E48" s="170">
        <f>E46/E49</f>
        <v>0.65895596976891369</v>
      </c>
      <c r="F48" s="171"/>
      <c r="G48" s="171"/>
      <c r="H48" s="170">
        <f>H46/H49</f>
        <v>0.66072135601476434</v>
      </c>
      <c r="I48" s="171"/>
      <c r="J48" s="172">
        <f>J46/J49</f>
        <v>0.64394614640591352</v>
      </c>
      <c r="K48" s="173">
        <f>K46/K49</f>
        <v>0.62556286324557386</v>
      </c>
    </row>
    <row r="49" spans="1:11" ht="21" customHeight="1" x14ac:dyDescent="0.2">
      <c r="A49" s="1"/>
      <c r="B49" s="189" t="s">
        <v>45</v>
      </c>
      <c r="C49" s="190">
        <f>+C46+C4</f>
        <v>408.19898720853206</v>
      </c>
      <c r="D49" s="190">
        <f>+D46+D4</f>
        <v>393.37538449065045</v>
      </c>
      <c r="E49" s="190">
        <f>+E46+E4</f>
        <v>370.07277781350768</v>
      </c>
      <c r="F49" s="191"/>
      <c r="G49" s="191"/>
      <c r="H49" s="190">
        <f>+H46+H4</f>
        <v>343.99572949682289</v>
      </c>
      <c r="I49" s="191"/>
      <c r="J49" s="192">
        <f>J4+J7+J13+J16+J19+J22+J28+J31+J34+J37+J10</f>
        <v>343.1563197158701</v>
      </c>
      <c r="K49" s="193">
        <f>+K46+K4</f>
        <v>299.68245402323481</v>
      </c>
    </row>
    <row r="50" spans="1:11" ht="19.5" customHeight="1" thickBot="1" x14ac:dyDescent="0.25">
      <c r="A50" s="1"/>
      <c r="B50" s="194" t="s">
        <v>5</v>
      </c>
      <c r="C50" s="83">
        <f>+C49/D49-1</f>
        <v>3.7683096864526755E-2</v>
      </c>
      <c r="D50" s="83">
        <f>+D49/E49-1</f>
        <v>6.2967632514936644E-2</v>
      </c>
      <c r="E50" s="83">
        <f>+E49/H49-1</f>
        <v>7.5806314092412785E-2</v>
      </c>
      <c r="F50" s="195"/>
      <c r="G50" s="195"/>
      <c r="H50" s="83">
        <f>+H49/K49-1</f>
        <v>0.14786743394110213</v>
      </c>
      <c r="I50" s="195"/>
      <c r="J50" s="196"/>
      <c r="K50" s="87"/>
    </row>
    <row r="51" spans="1:11" x14ac:dyDescent="0.2">
      <c r="B51" s="51"/>
      <c r="C51" s="51"/>
      <c r="D51" s="51"/>
      <c r="E51" s="51"/>
      <c r="F51" s="51"/>
      <c r="G51" s="51"/>
      <c r="H51" s="51"/>
      <c r="I51" s="51"/>
      <c r="J51" s="51"/>
      <c r="K51" s="51"/>
    </row>
    <row r="52" spans="1:11" ht="18" customHeight="1" x14ac:dyDescent="0.2">
      <c r="B52" s="150" t="s">
        <v>52</v>
      </c>
      <c r="C52" s="150"/>
      <c r="D52" s="150"/>
      <c r="E52" s="151"/>
      <c r="F52" s="150"/>
      <c r="G52" s="150"/>
      <c r="H52" s="151"/>
      <c r="I52" s="151"/>
      <c r="J52" s="151"/>
      <c r="K52" s="151"/>
    </row>
    <row r="53" spans="1:11" ht="21.75" customHeight="1" x14ac:dyDescent="0.2">
      <c r="B53" s="150"/>
      <c r="C53" s="150"/>
      <c r="D53" s="150"/>
      <c r="E53" s="152"/>
      <c r="F53" s="150"/>
      <c r="G53" s="150"/>
      <c r="H53" s="152"/>
      <c r="I53" s="152"/>
      <c r="J53" s="152"/>
      <c r="K53" s="152"/>
    </row>
    <row r="54" spans="1:11" ht="52.5" customHeight="1" x14ac:dyDescent="0.2">
      <c r="B54" s="255" t="s">
        <v>56</v>
      </c>
      <c r="C54" s="255"/>
      <c r="D54" s="255"/>
      <c r="E54" s="255"/>
      <c r="F54" s="255"/>
      <c r="G54" s="255"/>
      <c r="H54" s="255"/>
      <c r="I54" s="255"/>
      <c r="J54" s="255"/>
      <c r="K54" s="255"/>
    </row>
    <row r="55" spans="1:11" ht="22.5" customHeight="1" x14ac:dyDescent="0.2"/>
  </sheetData>
  <mergeCells count="1">
    <mergeCell ref="B54:K54"/>
  </mergeCells>
  <phoneticPr fontId="4" type="noConversion"/>
  <pageMargins left="0.75" right="0.75" top="1" bottom="1" header="0.5" footer="0.5"/>
  <pageSetup paperSize="9" scale="55" orientation="landscape" r:id="rId1"/>
  <headerFooter alignWithMargins="0"/>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2"/>
  </sheetPr>
  <dimension ref="A1:AY87"/>
  <sheetViews>
    <sheetView zoomScale="85" zoomScaleNormal="85" workbookViewId="0">
      <selection activeCell="D4" sqref="D4"/>
    </sheetView>
  </sheetViews>
  <sheetFormatPr defaultColWidth="9.28515625" defaultRowHeight="12.75" x14ac:dyDescent="0.2"/>
  <cols>
    <col min="1" max="1" width="9.28515625" style="1" customWidth="1"/>
    <col min="2" max="2" width="32.85546875" style="1" bestFit="1" customWidth="1"/>
    <col min="3" max="3" width="19.140625" style="1" customWidth="1"/>
    <col min="4" max="4" width="16.85546875" style="1" customWidth="1"/>
    <col min="5" max="5" width="15.42578125" style="21" customWidth="1"/>
    <col min="6" max="7" width="32.85546875" style="1" hidden="1" customWidth="1"/>
    <col min="8" max="8" width="15.42578125" style="21" customWidth="1"/>
    <col min="9" max="9" width="6.85546875" style="1" customWidth="1"/>
    <col min="10" max="10" width="17" style="1" hidden="1" customWidth="1"/>
    <col min="11" max="11" width="16.5703125" style="21" customWidth="1"/>
    <col min="12" max="12" width="9.7109375" style="51" customWidth="1"/>
    <col min="13" max="13" width="16" style="51" customWidth="1"/>
    <col min="14" max="14" width="11.28515625" style="51" customWidth="1"/>
    <col min="15" max="15" width="7.140625" style="51" customWidth="1"/>
    <col min="16" max="16" width="16" style="51" customWidth="1"/>
    <col min="17" max="19" width="11.28515625" style="51" customWidth="1"/>
    <col min="20" max="20" width="16" style="51" customWidth="1"/>
    <col min="21" max="33" width="11.28515625" style="51" customWidth="1"/>
    <col min="34" max="34" width="12.5703125" style="51" customWidth="1"/>
    <col min="35" max="35" width="14.42578125" style="51" customWidth="1"/>
    <col min="36" max="37" width="11.28515625" style="51" customWidth="1"/>
    <col min="38" max="41" width="12.5703125" style="51" customWidth="1"/>
    <col min="42" max="42" width="16.85546875" style="51" bestFit="1" customWidth="1"/>
    <col min="43" max="47" width="12.5703125" style="51" customWidth="1"/>
    <col min="48" max="51" width="9.140625" style="4" customWidth="1"/>
    <col min="52" max="16384" width="9.28515625" style="1"/>
  </cols>
  <sheetData>
    <row r="1" spans="1:11" ht="13.5" thickBot="1" x14ac:dyDescent="0.25"/>
    <row r="2" spans="1:11" ht="18" customHeight="1" x14ac:dyDescent="0.2">
      <c r="B2" s="59" t="s">
        <v>23</v>
      </c>
      <c r="C2" s="60"/>
      <c r="D2" s="60"/>
      <c r="E2" s="141"/>
      <c r="F2" s="60"/>
      <c r="G2" s="60"/>
      <c r="H2" s="141"/>
      <c r="I2" s="60"/>
      <c r="J2" s="60"/>
      <c r="K2" s="142"/>
    </row>
    <row r="3" spans="1:11" ht="25.5" customHeight="1" thickBot="1" x14ac:dyDescent="0.25">
      <c r="B3" s="221" t="str">
        <f>'Activity Turnover'!B3</f>
        <v>€ mil.</v>
      </c>
      <c r="C3" s="222" t="s">
        <v>60</v>
      </c>
      <c r="D3" s="222" t="s">
        <v>59</v>
      </c>
      <c r="E3" s="222" t="s">
        <v>57</v>
      </c>
      <c r="F3" s="223"/>
      <c r="G3" s="223"/>
      <c r="H3" s="222" t="s">
        <v>55</v>
      </c>
      <c r="I3" s="223"/>
      <c r="J3" s="224" t="s">
        <v>44</v>
      </c>
      <c r="K3" s="225" t="s">
        <v>54</v>
      </c>
    </row>
    <row r="4" spans="1:11" x14ac:dyDescent="0.2">
      <c r="A4" s="3"/>
      <c r="B4" s="226" t="s">
        <v>0</v>
      </c>
      <c r="C4" s="227">
        <v>27.728069473278001</v>
      </c>
      <c r="D4" s="227">
        <v>27.153841787401198</v>
      </c>
      <c r="E4" s="227">
        <v>25.614550439678599</v>
      </c>
      <c r="F4" s="228"/>
      <c r="G4" s="228"/>
      <c r="H4" s="227">
        <v>22.504706690100601</v>
      </c>
      <c r="I4" s="228"/>
      <c r="J4" s="229">
        <v>20.436516034176801</v>
      </c>
      <c r="K4" s="230">
        <v>20.436516034176801</v>
      </c>
    </row>
    <row r="5" spans="1:11" x14ac:dyDescent="0.2">
      <c r="A5" s="3"/>
      <c r="B5" s="179" t="s">
        <v>5</v>
      </c>
      <c r="C5" s="180">
        <f>(C4-D4)/D4</f>
        <v>2.1147198631142953E-2</v>
      </c>
      <c r="D5" s="180">
        <f>(D4-E4)/E4</f>
        <v>6.0094412015841495E-2</v>
      </c>
      <c r="E5" s="180">
        <f>(E4-H4)/H4</f>
        <v>0.13818637107347681</v>
      </c>
      <c r="F5" s="181"/>
      <c r="G5" s="181"/>
      <c r="H5" s="180">
        <f>(H4-K4)/K4</f>
        <v>0.10120074539442449</v>
      </c>
      <c r="I5" s="181"/>
      <c r="J5" s="182"/>
      <c r="K5" s="183"/>
    </row>
    <row r="6" spans="1:11" x14ac:dyDescent="0.2">
      <c r="A6" s="3"/>
      <c r="B6" s="179" t="s">
        <v>28</v>
      </c>
      <c r="C6" s="180">
        <f>C4/'Country Turnover'!C4</f>
        <v>0.19420002152562352</v>
      </c>
      <c r="D6" s="180">
        <f>D4/'Country Turnover'!D4</f>
        <v>0.19958767829223192</v>
      </c>
      <c r="E6" s="180">
        <f>E4/'Country Turnover'!E4</f>
        <v>0.20295004227456956</v>
      </c>
      <c r="F6" s="181"/>
      <c r="G6" s="181"/>
      <c r="H6" s="180">
        <f>H4/'Country Turnover'!H4</f>
        <v>0.19282519634339113</v>
      </c>
      <c r="I6" s="181"/>
      <c r="J6" s="182">
        <f>J4/'Country Turnover'!J4</f>
        <v>0.16726272516964261</v>
      </c>
      <c r="K6" s="183">
        <f>K4/'Country Turnover'!K4</f>
        <v>0.18212376858829596</v>
      </c>
    </row>
    <row r="7" spans="1:11" ht="13.5" thickBot="1" x14ac:dyDescent="0.25">
      <c r="A7" s="3"/>
      <c r="B7" s="184" t="s">
        <v>11</v>
      </c>
      <c r="C7" s="185">
        <f>C4/C80</f>
        <v>0.59217400482190341</v>
      </c>
      <c r="D7" s="185">
        <f>D4/D80</f>
        <v>0.54302413513085834</v>
      </c>
      <c r="E7" s="185">
        <f>E4/E80</f>
        <v>0.58428424958703962</v>
      </c>
      <c r="F7" s="186"/>
      <c r="G7" s="186"/>
      <c r="H7" s="185">
        <f>H4/H80</f>
        <v>0.55466081226088093</v>
      </c>
      <c r="I7" s="186"/>
      <c r="J7" s="187">
        <f>J4/J80</f>
        <v>0.59227483690693139</v>
      </c>
      <c r="K7" s="188">
        <f>K4/K80</f>
        <v>0.59227483690693139</v>
      </c>
    </row>
    <row r="8" spans="1:11" ht="12.75" customHeight="1" x14ac:dyDescent="0.2">
      <c r="A8" s="256"/>
      <c r="B8" s="143" t="s">
        <v>1</v>
      </c>
      <c r="C8" s="15">
        <v>5.0675149099999999</v>
      </c>
      <c r="D8" s="15">
        <v>6.388674</v>
      </c>
      <c r="E8" s="15">
        <v>3.25333190261866</v>
      </c>
      <c r="F8" s="34"/>
      <c r="G8" s="34"/>
      <c r="H8" s="15">
        <v>4.6639082700000003</v>
      </c>
      <c r="I8" s="34"/>
      <c r="J8" s="73">
        <v>3.2914477170055898</v>
      </c>
      <c r="K8" s="65">
        <v>3.2914477170055898</v>
      </c>
    </row>
    <row r="9" spans="1:11" x14ac:dyDescent="0.2">
      <c r="A9" s="256"/>
      <c r="B9" s="66" t="s">
        <v>5</v>
      </c>
      <c r="C9" s="16">
        <f>(C8-D8)/D8</f>
        <v>-0.20679707400941105</v>
      </c>
      <c r="D9" s="16">
        <f>(D8-E8)/E8</f>
        <v>0.96373262588352937</v>
      </c>
      <c r="E9" s="16">
        <f>(E8-H8)/H8</f>
        <v>-0.30244513522161109</v>
      </c>
      <c r="F9" s="33"/>
      <c r="G9" s="33"/>
      <c r="H9" s="16">
        <f>(H8-K8)/K8</f>
        <v>0.41697777725693697</v>
      </c>
      <c r="I9" s="33"/>
      <c r="J9" s="74"/>
      <c r="K9" s="67"/>
    </row>
    <row r="10" spans="1:11" x14ac:dyDescent="0.2">
      <c r="A10" s="256"/>
      <c r="B10" s="66" t="s">
        <v>28</v>
      </c>
      <c r="C10" s="16">
        <f>C8/'Country Turnover'!C7</f>
        <v>7.3451451601426007E-2</v>
      </c>
      <c r="D10" s="16">
        <f>D8/'Country Turnover'!D7</f>
        <v>9.0204224316262016E-2</v>
      </c>
      <c r="E10" s="16">
        <f>E8/'Country Turnover'!E7</f>
        <v>5.8336303712496491E-2</v>
      </c>
      <c r="F10" s="33"/>
      <c r="G10" s="33"/>
      <c r="H10" s="16">
        <f>H8/'Country Turnover'!H7</f>
        <v>8.0132311807362425E-2</v>
      </c>
      <c r="I10" s="33"/>
      <c r="J10" s="74">
        <f>J8/'Country Turnover'!J7</f>
        <v>5.29531977433602E-2</v>
      </c>
      <c r="K10" s="67">
        <f>K8/'Country Turnover'!K7</f>
        <v>5.9508210130652987E-2</v>
      </c>
    </row>
    <row r="11" spans="1:11" x14ac:dyDescent="0.2">
      <c r="A11" s="256"/>
      <c r="B11" s="144" t="s">
        <v>11</v>
      </c>
      <c r="C11" s="17">
        <f>C8/C80</f>
        <v>0.10822428880746195</v>
      </c>
      <c r="D11" s="17">
        <f>D8/D80</f>
        <v>0.12776108075773784</v>
      </c>
      <c r="E11" s="17">
        <f>E8/E80</f>
        <v>7.4210577845416625E-2</v>
      </c>
      <c r="F11" s="35"/>
      <c r="G11" s="35"/>
      <c r="H11" s="17">
        <f>H8/H80</f>
        <v>0.11494871650499507</v>
      </c>
      <c r="I11" s="35"/>
      <c r="J11" s="156">
        <f>J8/J80</f>
        <v>9.5390117205743294E-2</v>
      </c>
      <c r="K11" s="145">
        <f>K8/K80</f>
        <v>9.5390117205743294E-2</v>
      </c>
    </row>
    <row r="12" spans="1:11" x14ac:dyDescent="0.2">
      <c r="A12" s="256"/>
      <c r="B12" s="143" t="s">
        <v>42</v>
      </c>
      <c r="C12" s="15">
        <v>1.07341284111317</v>
      </c>
      <c r="D12" s="15">
        <v>3.4914748821033301</v>
      </c>
      <c r="E12" s="15">
        <v>1.4697432319706201</v>
      </c>
      <c r="F12" s="34"/>
      <c r="G12" s="34"/>
      <c r="H12" s="15">
        <v>1.46619260285488</v>
      </c>
      <c r="I12" s="34"/>
      <c r="J12" s="73">
        <v>0.98103615878042505</v>
      </c>
      <c r="K12" s="65">
        <v>0.98103615878042505</v>
      </c>
    </row>
    <row r="13" spans="1:11" x14ac:dyDescent="0.2">
      <c r="A13" s="256"/>
      <c r="B13" s="66" t="s">
        <v>5</v>
      </c>
      <c r="C13" s="16">
        <f>(C12-D12)/D12</f>
        <v>-0.69256177479171044</v>
      </c>
      <c r="D13" s="16">
        <f>(D12-E12)/E12</f>
        <v>1.3755679265295806</v>
      </c>
      <c r="E13" s="16">
        <f>(E12-H12)/H12</f>
        <v>2.4216662318624067E-3</v>
      </c>
      <c r="F13" s="33"/>
      <c r="G13" s="33"/>
      <c r="H13" s="16">
        <f>(H12-K12)/K12</f>
        <v>0.49453472202041671</v>
      </c>
      <c r="I13" s="33"/>
      <c r="J13" s="74"/>
      <c r="K13" s="67"/>
    </row>
    <row r="14" spans="1:11" x14ac:dyDescent="0.2">
      <c r="A14" s="256"/>
      <c r="B14" s="66" t="s">
        <v>28</v>
      </c>
      <c r="C14" s="16">
        <f>C12/'Country Turnover'!C10</f>
        <v>4.7711164830162571E-2</v>
      </c>
      <c r="D14" s="16">
        <f>D12/'Country Turnover'!D10</f>
        <v>0.15776916184664538</v>
      </c>
      <c r="E14" s="16">
        <f>E12/'Country Turnover'!E10</f>
        <v>7.0997915725754035E-2</v>
      </c>
      <c r="F14" s="33"/>
      <c r="G14" s="33"/>
      <c r="H14" s="16">
        <f>H12/'Country Turnover'!H10</f>
        <v>7.879912205774775E-2</v>
      </c>
      <c r="I14" s="33"/>
      <c r="J14" s="74">
        <f>J12/'Country Turnover'!J10</f>
        <v>6.1070936965201904E-2</v>
      </c>
      <c r="K14" s="67">
        <f>K12/'Country Turnover'!K10</f>
        <v>6.1070936965201904E-2</v>
      </c>
    </row>
    <row r="15" spans="1:11" x14ac:dyDescent="0.2">
      <c r="A15" s="256"/>
      <c r="B15" s="144" t="s">
        <v>11</v>
      </c>
      <c r="C15" s="17">
        <f>C12/C80</f>
        <v>2.2924321563815582E-2</v>
      </c>
      <c r="D15" s="17">
        <f>D12/D80</f>
        <v>6.9822721330907916E-2</v>
      </c>
      <c r="E15" s="17">
        <f>E12/E80</f>
        <v>3.3525781504536105E-2</v>
      </c>
      <c r="F15" s="35"/>
      <c r="G15" s="35"/>
      <c r="H15" s="17">
        <f>H12/H80</f>
        <v>3.613642209289987E-2</v>
      </c>
      <c r="I15" s="35"/>
      <c r="J15" s="156">
        <f>J12/J80</f>
        <v>2.8431608889195065E-2</v>
      </c>
      <c r="K15" s="145">
        <f>K12/K80</f>
        <v>2.8431608889195065E-2</v>
      </c>
    </row>
    <row r="16" spans="1:11" x14ac:dyDescent="0.2">
      <c r="A16" s="256"/>
      <c r="B16" s="143" t="s">
        <v>2</v>
      </c>
      <c r="C16" s="15">
        <v>6.5999310299999996</v>
      </c>
      <c r="D16" s="15">
        <v>5.7889110933000003</v>
      </c>
      <c r="E16" s="15">
        <v>5.7359180700000003</v>
      </c>
      <c r="F16" s="34"/>
      <c r="G16" s="34"/>
      <c r="H16" s="15">
        <v>5.0189647099999997</v>
      </c>
      <c r="I16" s="34"/>
      <c r="J16" s="73">
        <v>4.7008330387139203</v>
      </c>
      <c r="K16" s="65">
        <v>4.7008330387139203</v>
      </c>
    </row>
    <row r="17" spans="1:11" x14ac:dyDescent="0.2">
      <c r="A17" s="256"/>
      <c r="B17" s="66" t="s">
        <v>5</v>
      </c>
      <c r="C17" s="16">
        <f>(C16-D16)/D16</f>
        <v>0.14009887587298789</v>
      </c>
      <c r="D17" s="16">
        <f>(D16-E16)/E16</f>
        <v>9.2388040856378542E-3</v>
      </c>
      <c r="E17" s="16">
        <f>(E16-H16)/H16</f>
        <v>0.14284885457981247</v>
      </c>
      <c r="F17" s="33"/>
      <c r="G17" s="33"/>
      <c r="H17" s="16">
        <f>(H16-K16)/K16</f>
        <v>6.767559465866832E-2</v>
      </c>
      <c r="I17" s="33"/>
      <c r="J17" s="74"/>
      <c r="K17" s="67"/>
    </row>
    <row r="18" spans="1:11" x14ac:dyDescent="0.2">
      <c r="A18" s="256"/>
      <c r="B18" s="66" t="str">
        <f>B10</f>
        <v xml:space="preserve">margin </v>
      </c>
      <c r="C18" s="16">
        <f>C16/'Country Turnover'!C13</f>
        <v>0.10858971940287272</v>
      </c>
      <c r="D18" s="16">
        <f>D16/'Country Turnover'!D13</f>
        <v>0.10486387988375021</v>
      </c>
      <c r="E18" s="16">
        <f>E16/'Country Turnover'!E13</f>
        <v>0.10231258917608391</v>
      </c>
      <c r="F18" s="33"/>
      <c r="G18" s="33"/>
      <c r="H18" s="16">
        <f>H16/'Country Turnover'!H13</f>
        <v>9.5858047406390409E-2</v>
      </c>
      <c r="I18" s="33"/>
      <c r="J18" s="74">
        <f>J16/'Country Turnover'!J13</f>
        <v>7.4101122225902136E-2</v>
      </c>
      <c r="K18" s="67">
        <f>K16/'Country Turnover'!K13</f>
        <v>9.622306712712772E-2</v>
      </c>
    </row>
    <row r="19" spans="1:11" x14ac:dyDescent="0.2">
      <c r="A19" s="256"/>
      <c r="B19" s="144" t="s">
        <v>11</v>
      </c>
      <c r="C19" s="17">
        <f>C16/C80</f>
        <v>0.1409513054397801</v>
      </c>
      <c r="D19" s="17">
        <f>D16/D80</f>
        <v>0.11576698665332834</v>
      </c>
      <c r="E19" s="17">
        <f>E16/E80</f>
        <v>0.13083995337396764</v>
      </c>
      <c r="F19" s="35"/>
      <c r="G19" s="35"/>
      <c r="H19" s="17">
        <f>H16/H80</f>
        <v>0.12369959231603085</v>
      </c>
      <c r="I19" s="35"/>
      <c r="J19" s="156">
        <f>J16/J80</f>
        <v>0.13623580049920925</v>
      </c>
      <c r="K19" s="145">
        <f>K16/K80</f>
        <v>0.13623580049920925</v>
      </c>
    </row>
    <row r="20" spans="1:11" x14ac:dyDescent="0.2">
      <c r="A20" s="256"/>
      <c r="B20" s="143" t="s">
        <v>3</v>
      </c>
      <c r="C20" s="15">
        <v>1.1555162000000001</v>
      </c>
      <c r="D20" s="15">
        <v>1.5188707699999999</v>
      </c>
      <c r="E20" s="15">
        <v>1.4689255803789101</v>
      </c>
      <c r="F20" s="34"/>
      <c r="G20" s="34"/>
      <c r="H20" s="15">
        <v>1.64235368623375</v>
      </c>
      <c r="I20" s="34"/>
      <c r="J20" s="73">
        <v>1.6178353437236901</v>
      </c>
      <c r="K20" s="65">
        <v>1.6178353437236901</v>
      </c>
    </row>
    <row r="21" spans="1:11" x14ac:dyDescent="0.2">
      <c r="A21" s="256"/>
      <c r="B21" s="66" t="s">
        <v>5</v>
      </c>
      <c r="C21" s="16">
        <f>(C20-D20)/D20</f>
        <v>-0.23922678425103924</v>
      </c>
      <c r="D21" s="16">
        <f>(D20-E20)/E20</f>
        <v>3.4001170847747411E-2</v>
      </c>
      <c r="E21" s="16">
        <f>(E20-H20)/H20</f>
        <v>-0.10559729448566327</v>
      </c>
      <c r="F21" s="33"/>
      <c r="G21" s="33"/>
      <c r="H21" s="16">
        <f>(H20-K20)/K20</f>
        <v>1.5155029592583431E-2</v>
      </c>
      <c r="I21" s="33"/>
      <c r="J21" s="74"/>
      <c r="K21" s="67"/>
    </row>
    <row r="22" spans="1:11" x14ac:dyDescent="0.2">
      <c r="A22" s="256"/>
      <c r="B22" s="66" t="str">
        <f>B10</f>
        <v xml:space="preserve">margin </v>
      </c>
      <c r="C22" s="16">
        <f>C20/'Country Turnover'!C16</f>
        <v>8.1326476602023953E-2</v>
      </c>
      <c r="D22" s="16">
        <f>D20/'Country Turnover'!D16</f>
        <v>0.11840337364493055</v>
      </c>
      <c r="E22" s="16">
        <f>E20/'Country Turnover'!E16</f>
        <v>0.10619497791775932</v>
      </c>
      <c r="F22" s="33"/>
      <c r="G22" s="33"/>
      <c r="H22" s="16">
        <f>H20/'Country Turnover'!H16</f>
        <v>0.11730817435850406</v>
      </c>
      <c r="I22" s="33"/>
      <c r="J22" s="74">
        <f>J20/'Country Turnover'!J16</f>
        <v>0.10377230369234809</v>
      </c>
      <c r="K22" s="67">
        <f>K20/'Country Turnover'!K16</f>
        <v>0.121231123142174</v>
      </c>
    </row>
    <row r="23" spans="1:11" x14ac:dyDescent="0.2">
      <c r="A23" s="256"/>
      <c r="B23" s="144" t="s">
        <v>11</v>
      </c>
      <c r="C23" s="17">
        <f>C20/C80</f>
        <v>2.4677760435144133E-2</v>
      </c>
      <c r="D23" s="17">
        <f>D20/D80</f>
        <v>3.0374467550940532E-2</v>
      </c>
      <c r="E23" s="17">
        <f>E20/E80</f>
        <v>3.3507130349685235E-2</v>
      </c>
      <c r="F23" s="35"/>
      <c r="G23" s="35"/>
      <c r="H23" s="17">
        <f>H20/H80</f>
        <v>4.0478164953235016E-2</v>
      </c>
      <c r="I23" s="35"/>
      <c r="J23" s="156">
        <f>J20/J80</f>
        <v>4.6886815871344037E-2</v>
      </c>
      <c r="K23" s="145">
        <f>K20/K80</f>
        <v>4.6886815871344037E-2</v>
      </c>
    </row>
    <row r="24" spans="1:11" x14ac:dyDescent="0.2">
      <c r="A24" s="256"/>
      <c r="B24" s="143" t="s">
        <v>4</v>
      </c>
      <c r="C24" s="15">
        <v>1.90072324</v>
      </c>
      <c r="D24" s="15">
        <v>2.1575732099999998</v>
      </c>
      <c r="E24" s="15">
        <v>2.0927727987170601</v>
      </c>
      <c r="F24" s="34"/>
      <c r="G24" s="34"/>
      <c r="H24" s="15">
        <v>2.12082141</v>
      </c>
      <c r="I24" s="34"/>
      <c r="J24" s="73">
        <v>1.5751244063304899</v>
      </c>
      <c r="K24" s="65">
        <v>1.5751244063304899</v>
      </c>
    </row>
    <row r="25" spans="1:11" x14ac:dyDescent="0.2">
      <c r="A25" s="256"/>
      <c r="B25" s="66" t="s">
        <v>5</v>
      </c>
      <c r="C25" s="16">
        <f>(C24-D24)/D24</f>
        <v>-0.1190457727272206</v>
      </c>
      <c r="D25" s="16">
        <f>(D24-E24)/E24</f>
        <v>3.0963901730118291E-2</v>
      </c>
      <c r="E25" s="16">
        <f>(E24-H24)/H24</f>
        <v>-1.3225352757514785E-2</v>
      </c>
      <c r="F25" s="33"/>
      <c r="G25" s="33"/>
      <c r="H25" s="16">
        <f>(H24-K24)/K24</f>
        <v>0.34644692284389184</v>
      </c>
      <c r="I25" s="33"/>
      <c r="J25" s="74"/>
      <c r="K25" s="67"/>
    </row>
    <row r="26" spans="1:11" x14ac:dyDescent="0.2">
      <c r="A26" s="256"/>
      <c r="B26" s="66" t="str">
        <f>B10</f>
        <v xml:space="preserve">margin </v>
      </c>
      <c r="C26" s="16">
        <f>C24/'Country Turnover'!C19</f>
        <v>9.3693144316213103E-2</v>
      </c>
      <c r="D26" s="16">
        <f>D24/'Country Turnover'!D19</f>
        <v>0.10830183703033695</v>
      </c>
      <c r="E26" s="16">
        <f>E24/'Country Turnover'!E19</f>
        <v>0.10615262569247638</v>
      </c>
      <c r="F26" s="33"/>
      <c r="G26" s="33"/>
      <c r="H26" s="16">
        <f>H24/'Country Turnover'!H19</f>
        <v>0.11247104826468159</v>
      </c>
      <c r="I26" s="33"/>
      <c r="J26" s="74">
        <f>J24/'Country Turnover'!J19</f>
        <v>8.9566594205901115E-2</v>
      </c>
      <c r="K26" s="67">
        <f>K24/'Country Turnover'!K19</f>
        <v>9.9068838675545681E-2</v>
      </c>
    </row>
    <row r="27" spans="1:11" x14ac:dyDescent="0.2">
      <c r="A27" s="256"/>
      <c r="B27" s="144" t="s">
        <v>11</v>
      </c>
      <c r="C27" s="17">
        <f>C24/C80</f>
        <v>4.0592760854612824E-2</v>
      </c>
      <c r="D27" s="17">
        <f>D24/D80</f>
        <v>4.3147276746871362E-2</v>
      </c>
      <c r="E27" s="17">
        <f>E24/E80</f>
        <v>4.7737483706152016E-2</v>
      </c>
      <c r="F27" s="35"/>
      <c r="G27" s="35"/>
      <c r="H27" s="17">
        <f>H24/H80</f>
        <v>5.2270689066492702E-2</v>
      </c>
      <c r="I27" s="35"/>
      <c r="J27" s="156">
        <f>J24/J80</f>
        <v>4.5649001488677475E-2</v>
      </c>
      <c r="K27" s="145">
        <f>K24/K80</f>
        <v>4.5649001488677475E-2</v>
      </c>
    </row>
    <row r="28" spans="1:11" x14ac:dyDescent="0.2">
      <c r="A28" s="256"/>
      <c r="B28" s="143" t="s">
        <v>8</v>
      </c>
      <c r="C28" s="15">
        <v>2.5254664201103401</v>
      </c>
      <c r="D28" s="15">
        <v>1.38186826112524</v>
      </c>
      <c r="E28" s="15">
        <v>2.4343395589523502</v>
      </c>
      <c r="F28" s="34"/>
      <c r="G28" s="34"/>
      <c r="H28" s="15">
        <v>1.89428756639732</v>
      </c>
      <c r="I28" s="34"/>
      <c r="J28" s="73">
        <v>1.46452108668192</v>
      </c>
      <c r="K28" s="65">
        <v>1.4462296200500799</v>
      </c>
    </row>
    <row r="29" spans="1:11" ht="13.5" customHeight="1" x14ac:dyDescent="0.2">
      <c r="A29" s="256"/>
      <c r="B29" s="66" t="s">
        <v>5</v>
      </c>
      <c r="C29" s="16">
        <f>(C28-D28)/D28</f>
        <v>0.82757393823770209</v>
      </c>
      <c r="D29" s="16">
        <f>(D28-E28)/E28</f>
        <v>-0.43234366954134162</v>
      </c>
      <c r="E29" s="16">
        <f>(E28-H28)/H28</f>
        <v>0.28509504160560817</v>
      </c>
      <c r="F29" s="33"/>
      <c r="G29" s="33"/>
      <c r="H29" s="16">
        <f>(H28-K28)/K28</f>
        <v>0.30981107020317061</v>
      </c>
      <c r="I29" s="33"/>
      <c r="J29" s="74"/>
      <c r="K29" s="67"/>
    </row>
    <row r="30" spans="1:11" ht="13.5" customHeight="1" x14ac:dyDescent="0.2">
      <c r="A30" s="256"/>
      <c r="B30" s="66" t="str">
        <f>B10</f>
        <v xml:space="preserve">margin </v>
      </c>
      <c r="C30" s="16">
        <f>C28/'Country Turnover'!C22</f>
        <v>0.10932904532203661</v>
      </c>
      <c r="D30" s="16">
        <f>D28/'Country Turnover'!D22</f>
        <v>6.6913632788746583E-2</v>
      </c>
      <c r="E30" s="16">
        <f>E28/'Country Turnover'!E22</f>
        <v>0.11227061261254759</v>
      </c>
      <c r="F30" s="33"/>
      <c r="G30" s="33"/>
      <c r="H30" s="16">
        <f>H28/'Country Turnover'!H22</f>
        <v>9.0662976086767669E-2</v>
      </c>
      <c r="I30" s="33"/>
      <c r="J30" s="74">
        <f>J28/'Country Turnover'!J22</f>
        <v>6.182203063057367E-2</v>
      </c>
      <c r="K30" s="67">
        <f>K28/'Country Turnover'!K22</f>
        <v>8.8048385797833958E-2</v>
      </c>
    </row>
    <row r="31" spans="1:11" x14ac:dyDescent="0.2">
      <c r="A31" s="256"/>
      <c r="B31" s="144" t="s">
        <v>11</v>
      </c>
      <c r="C31" s="17">
        <f>C28/C80</f>
        <v>5.3935077069870621E-2</v>
      </c>
      <c r="D31" s="17">
        <f>D28/D80</f>
        <v>2.7634683270139709E-2</v>
      </c>
      <c r="E31" s="17">
        <f>E28/E80</f>
        <v>5.5528839586394312E-2</v>
      </c>
      <c r="F31" s="35"/>
      <c r="G31" s="35"/>
      <c r="H31" s="17">
        <f>H28/H80</f>
        <v>4.6687437197117633E-2</v>
      </c>
      <c r="I31" s="35"/>
      <c r="J31" s="156">
        <f>J28/J80</f>
        <v>4.244358413688077E-2</v>
      </c>
      <c r="K31" s="145">
        <f>K28/K80</f>
        <v>4.1913475413943642E-2</v>
      </c>
    </row>
    <row r="32" spans="1:11" x14ac:dyDescent="0.2">
      <c r="A32" s="256"/>
      <c r="B32" s="143" t="s">
        <v>47</v>
      </c>
      <c r="C32" s="15">
        <v>0.21233231746807699</v>
      </c>
      <c r="D32" s="15">
        <v>5.2670778566151398E-2</v>
      </c>
      <c r="E32" s="15">
        <v>0.16777561483373801</v>
      </c>
      <c r="F32" s="34"/>
      <c r="G32" s="34"/>
      <c r="H32" s="15">
        <v>0.25102472060703601</v>
      </c>
      <c r="I32" s="34"/>
      <c r="J32" s="73"/>
      <c r="K32" s="65">
        <v>1.82914666318355E-2</v>
      </c>
    </row>
    <row r="33" spans="1:11" x14ac:dyDescent="0.2">
      <c r="A33" s="256"/>
      <c r="B33" s="66" t="s">
        <v>5</v>
      </c>
      <c r="C33" s="16">
        <f>(C32-D32)/D32</f>
        <v>3.0313115402575659</v>
      </c>
      <c r="D33" s="16">
        <f>(D32-E32)/E32</f>
        <v>-0.68606416004884263</v>
      </c>
      <c r="E33" s="16">
        <f>(E32-H32)/H32</f>
        <v>-0.33163708168654604</v>
      </c>
      <c r="F33" s="33"/>
      <c r="G33" s="33"/>
      <c r="H33" s="16">
        <f>(H32-K32)/K32</f>
        <v>12.723597219379798</v>
      </c>
      <c r="I33" s="33"/>
      <c r="J33" s="74"/>
      <c r="K33" s="67"/>
    </row>
    <row r="34" spans="1:11" x14ac:dyDescent="0.2">
      <c r="A34" s="256"/>
      <c r="B34" s="66" t="str">
        <f>B14</f>
        <v xml:space="preserve">margin </v>
      </c>
      <c r="C34" s="16">
        <f>C32/'Country Turnover'!C25</f>
        <v>3.5017138943277723E-2</v>
      </c>
      <c r="D34" s="16">
        <f>D32/'Country Turnover'!D25</f>
        <v>8.7082066618104966E-3</v>
      </c>
      <c r="E34" s="16">
        <f>E32/'Country Turnover'!E25</f>
        <v>2.9930900124194533E-2</v>
      </c>
      <c r="F34" s="33"/>
      <c r="G34" s="33"/>
      <c r="H34" s="16">
        <f>H32/'Country Turnover'!H25</f>
        <v>5.170502356626637E-2</v>
      </c>
      <c r="I34" s="33"/>
      <c r="J34" s="74" t="e">
        <f>J32/'Country Turnover'!J25</f>
        <v>#DIV/0!</v>
      </c>
      <c r="K34" s="67">
        <f>K32/'Country Turnover'!K25</f>
        <v>6.318076175449449E-3</v>
      </c>
    </row>
    <row r="35" spans="1:11" x14ac:dyDescent="0.2">
      <c r="A35" s="256"/>
      <c r="B35" s="144" t="s">
        <v>11</v>
      </c>
      <c r="C35" s="17">
        <f>C32/C80</f>
        <v>4.5346712258263217E-3</v>
      </c>
      <c r="D35" s="17">
        <f>D32/D80</f>
        <v>1.0533133470205236E-3</v>
      </c>
      <c r="E35" s="17">
        <f>E32/E80</f>
        <v>3.8270688936348487E-3</v>
      </c>
      <c r="F35" s="35"/>
      <c r="G35" s="35"/>
      <c r="H35" s="17">
        <f>H32/H80</f>
        <v>6.1868647010940832E-3</v>
      </c>
      <c r="I35" s="35"/>
      <c r="J35" s="156">
        <f>J32/J80</f>
        <v>0</v>
      </c>
      <c r="K35" s="145">
        <f>K32/K80</f>
        <v>5.3010872293699797E-4</v>
      </c>
    </row>
    <row r="36" spans="1:11" x14ac:dyDescent="0.2">
      <c r="A36" s="256"/>
      <c r="B36" s="143" t="s">
        <v>58</v>
      </c>
      <c r="C36" s="29">
        <v>0.53492773000000005</v>
      </c>
      <c r="D36" s="29">
        <v>0.41827534999999999</v>
      </c>
      <c r="E36" s="29">
        <v>0.59185758362854102</v>
      </c>
      <c r="F36" s="34"/>
      <c r="G36" s="34"/>
      <c r="H36" s="29">
        <v>0.64726612340922396</v>
      </c>
      <c r="I36" s="34"/>
      <c r="J36" s="157">
        <v>0.60720386763835499</v>
      </c>
      <c r="K36" s="197">
        <v>0.60720386763835499</v>
      </c>
    </row>
    <row r="37" spans="1:11" x14ac:dyDescent="0.2">
      <c r="A37" s="256"/>
      <c r="B37" s="66" t="s">
        <v>5</v>
      </c>
      <c r="C37" s="16">
        <f>(C36-D36)/D36</f>
        <v>0.27888896632326066</v>
      </c>
      <c r="D37" s="16">
        <f>(D36-E36)/E36</f>
        <v>-0.29328378723197018</v>
      </c>
      <c r="E37" s="16">
        <f>(E36-H36)/H36</f>
        <v>-8.560395450458598E-2</v>
      </c>
      <c r="F37" s="33"/>
      <c r="G37" s="33"/>
      <c r="H37" s="16">
        <f>(H36-K36)/K36</f>
        <v>6.5978261842577199E-2</v>
      </c>
      <c r="I37" s="33"/>
      <c r="J37" s="74"/>
      <c r="K37" s="67"/>
    </row>
    <row r="38" spans="1:11" x14ac:dyDescent="0.2">
      <c r="A38" s="256"/>
      <c r="B38" s="66" t="str">
        <f>B10</f>
        <v xml:space="preserve">margin </v>
      </c>
      <c r="C38" s="16">
        <f>C36/'Country Turnover'!C28</f>
        <v>0.11981013325990847</v>
      </c>
      <c r="D38" s="16">
        <f>D36/'Country Turnover'!D28</f>
        <v>0.10417750090362565</v>
      </c>
      <c r="E38" s="16">
        <f>E36/'Country Turnover'!E28</f>
        <v>0.1383601558330288</v>
      </c>
      <c r="F38" s="33"/>
      <c r="G38" s="33"/>
      <c r="H38" s="16">
        <f>H36/'Country Turnover'!H28</f>
        <v>0.15559171270950264</v>
      </c>
      <c r="I38" s="33"/>
      <c r="J38" s="74">
        <f>J36/'Country Turnover'!J28</f>
        <v>0.14491941110584411</v>
      </c>
      <c r="K38" s="67">
        <f>K36/'Country Turnover'!K28</f>
        <v>0.15257419044215031</v>
      </c>
    </row>
    <row r="39" spans="1:11" x14ac:dyDescent="0.2">
      <c r="A39" s="256"/>
      <c r="B39" s="144" t="s">
        <v>11</v>
      </c>
      <c r="C39" s="17">
        <f>C36/C80</f>
        <v>1.1424174209808104E-2</v>
      </c>
      <c r="D39" s="17">
        <f>D36/D80</f>
        <v>8.3646952044072152E-3</v>
      </c>
      <c r="E39" s="17">
        <f>E36/E80</f>
        <v>1.3500649364398517E-2</v>
      </c>
      <c r="F39" s="35"/>
      <c r="G39" s="35"/>
      <c r="H39" s="17">
        <f>H36/H80</f>
        <v>1.5952803060394247E-2</v>
      </c>
      <c r="I39" s="35"/>
      <c r="J39" s="156">
        <f>J36/J80</f>
        <v>1.7597499058711299E-2</v>
      </c>
      <c r="K39" s="145">
        <f>K36/K80</f>
        <v>1.7597499058711299E-2</v>
      </c>
    </row>
    <row r="40" spans="1:11" x14ac:dyDescent="0.2">
      <c r="A40" s="9"/>
      <c r="B40" s="143" t="s">
        <v>17</v>
      </c>
      <c r="C40" s="29">
        <v>0.10562803</v>
      </c>
      <c r="D40" s="29">
        <v>0.45070207000000001</v>
      </c>
      <c r="E40" s="29">
        <v>0.30150051508275999</v>
      </c>
      <c r="F40" s="34"/>
      <c r="G40" s="34"/>
      <c r="H40" s="29">
        <v>-8.5688570000000006E-2</v>
      </c>
      <c r="I40" s="34"/>
      <c r="J40" s="157">
        <v>7.6716955516172802E-2</v>
      </c>
      <c r="K40" s="197">
        <v>7.6716955516172802E-2</v>
      </c>
    </row>
    <row r="41" spans="1:11" x14ac:dyDescent="0.2">
      <c r="A41" s="9"/>
      <c r="B41" s="66" t="s">
        <v>5</v>
      </c>
      <c r="C41" s="16">
        <f>(C40-D40)/D40</f>
        <v>-0.76563668766819737</v>
      </c>
      <c r="D41" s="16">
        <f>(D40-E40)/E40</f>
        <v>0.49486334998892167</v>
      </c>
      <c r="E41" s="16">
        <f>(E40-H40)/H40</f>
        <v>-4.5185616364324899</v>
      </c>
      <c r="F41" s="33"/>
      <c r="G41" s="33"/>
      <c r="H41" s="16">
        <f>(H40-K40)/K40</f>
        <v>-2.1169443498306695</v>
      </c>
      <c r="I41" s="33"/>
      <c r="J41" s="74"/>
      <c r="K41" s="67"/>
    </row>
    <row r="42" spans="1:11" x14ac:dyDescent="0.2">
      <c r="A42" s="9"/>
      <c r="B42" s="66" t="str">
        <f>B10</f>
        <v xml:space="preserve">margin </v>
      </c>
      <c r="C42" s="16">
        <f>C40/'Country Turnover'!C31</f>
        <v>1.0055778970125715E-2</v>
      </c>
      <c r="D42" s="16">
        <f>D40/'Country Turnover'!D31</f>
        <v>4.3825366701933904E-2</v>
      </c>
      <c r="E42" s="16">
        <f>E40/'Country Turnover'!E31</f>
        <v>2.8077909718845113E-2</v>
      </c>
      <c r="F42" s="33"/>
      <c r="G42" s="33"/>
      <c r="H42" s="16">
        <f>H40/'Country Turnover'!H31</f>
        <v>-7.488407582119971E-3</v>
      </c>
      <c r="I42" s="33"/>
      <c r="J42" s="74">
        <f>J40/'Country Turnover'!J31</f>
        <v>6.1313837286669772E-3</v>
      </c>
      <c r="K42" s="67">
        <f>K40/'Country Turnover'!K31</f>
        <v>7.4633410718864986E-3</v>
      </c>
    </row>
    <row r="43" spans="1:11" x14ac:dyDescent="0.2">
      <c r="A43" s="9"/>
      <c r="B43" s="144" t="s">
        <v>11</v>
      </c>
      <c r="C43" s="17">
        <f>C40/C80</f>
        <v>2.2558430765195823E-3</v>
      </c>
      <c r="D43" s="17">
        <f>D40/D80</f>
        <v>9.0131666701023742E-3</v>
      </c>
      <c r="E43" s="17">
        <f>E40/E80</f>
        <v>6.8774192473177263E-3</v>
      </c>
      <c r="F43" s="35"/>
      <c r="G43" s="35"/>
      <c r="H43" s="17">
        <f>H40/H80</f>
        <v>-2.1119178531031498E-3</v>
      </c>
      <c r="I43" s="35"/>
      <c r="J43" s="156">
        <f>J40/J80</f>
        <v>2.2233497255770293E-3</v>
      </c>
      <c r="K43" s="145">
        <f>K40/K80</f>
        <v>2.2233497255770293E-3</v>
      </c>
    </row>
    <row r="44" spans="1:11" x14ac:dyDescent="0.2">
      <c r="A44" s="9"/>
      <c r="B44" s="143" t="s">
        <v>38</v>
      </c>
      <c r="C44" s="29">
        <v>-0.225642650760709</v>
      </c>
      <c r="D44" s="29">
        <v>-0.157005441</v>
      </c>
      <c r="E44" s="29">
        <v>-0.320411891088899</v>
      </c>
      <c r="F44" s="34"/>
      <c r="G44" s="34"/>
      <c r="H44" s="29">
        <v>-0.141140245</v>
      </c>
      <c r="I44" s="34"/>
      <c r="J44" s="157">
        <v>-9.1810975108783097E-2</v>
      </c>
      <c r="K44" s="197">
        <v>-9.1810975108783097E-2</v>
      </c>
    </row>
    <row r="45" spans="1:11" x14ac:dyDescent="0.2">
      <c r="A45" s="9"/>
      <c r="B45" s="66" t="s">
        <v>5</v>
      </c>
      <c r="C45" s="16">
        <f>-(C44-D44)/D44</f>
        <v>-0.43716452960830193</v>
      </c>
      <c r="D45" s="16">
        <f>-(D44-E44)/E44</f>
        <v>0.50998871962452075</v>
      </c>
      <c r="E45" s="16">
        <f>-(E44-H44)/H44</f>
        <v>-1.2701667486045458</v>
      </c>
      <c r="F45" s="33"/>
      <c r="G45" s="33"/>
      <c r="H45" s="16">
        <f>(H44-K44)/K44</f>
        <v>0.53729164550064579</v>
      </c>
      <c r="I45" s="33"/>
      <c r="J45" s="74"/>
      <c r="K45" s="67"/>
    </row>
    <row r="46" spans="1:11" x14ac:dyDescent="0.2">
      <c r="A46" s="9"/>
      <c r="B46" s="66" t="str">
        <f>B18</f>
        <v xml:space="preserve">margin </v>
      </c>
      <c r="C46" s="16">
        <f>C44/'Country Turnover'!C34</f>
        <v>-6.7839493958597244E-2</v>
      </c>
      <c r="D46" s="16">
        <f>D44/'Country Turnover'!D34</f>
        <v>-5.1681205078708728E-2</v>
      </c>
      <c r="E46" s="16">
        <f>E44/'Country Turnover'!E34</f>
        <v>-0.10722962317044006</v>
      </c>
      <c r="F46" s="33"/>
      <c r="G46" s="33"/>
      <c r="H46" s="16">
        <f>H44/'Country Turnover'!H34</f>
        <v>-4.6742133769600944E-2</v>
      </c>
      <c r="I46" s="33"/>
      <c r="J46" s="74">
        <f>J44/'Country Turnover'!J34</f>
        <v>-3.1967763370133788E-2</v>
      </c>
      <c r="K46" s="67">
        <f>K44/'Country Turnover'!K34</f>
        <v>-3.2330182775861978E-2</v>
      </c>
    </row>
    <row r="47" spans="1:11" x14ac:dyDescent="0.2">
      <c r="A47" s="9"/>
      <c r="B47" s="144" t="s">
        <v>11</v>
      </c>
      <c r="C47" s="17">
        <f>C44/C80</f>
        <v>-4.8189331135501771E-3</v>
      </c>
      <c r="D47" s="17">
        <f>D44/D80</f>
        <v>-3.1398041012900709E-3</v>
      </c>
      <c r="E47" s="17">
        <f>E44/E80</f>
        <v>-7.3087998083167082E-3</v>
      </c>
      <c r="F47" s="35"/>
      <c r="G47" s="35"/>
      <c r="H47" s="17">
        <f>H44/H80</f>
        <v>-3.4786040099263242E-3</v>
      </c>
      <c r="I47" s="35"/>
      <c r="J47" s="156">
        <f>J44/J80</f>
        <v>-2.6607925841118643E-3</v>
      </c>
      <c r="K47" s="145">
        <f>K44/K80</f>
        <v>-2.6607925841118643E-3</v>
      </c>
    </row>
    <row r="48" spans="1:11" x14ac:dyDescent="0.2">
      <c r="A48" s="9"/>
      <c r="B48" s="143" t="s">
        <v>40</v>
      </c>
      <c r="C48" s="29">
        <v>-7.9449389999999995E-2</v>
      </c>
      <c r="D48" s="29">
        <v>-0.1586014</v>
      </c>
      <c r="E48" s="29">
        <v>-0.18890412026155001</v>
      </c>
      <c r="F48" s="34"/>
      <c r="G48" s="34"/>
      <c r="H48" s="29">
        <v>-0.20988395000000001</v>
      </c>
      <c r="I48" s="34"/>
      <c r="J48" s="157">
        <v>-0.15430073999999999</v>
      </c>
      <c r="K48" s="197">
        <v>-0.15430073999999999</v>
      </c>
    </row>
    <row r="49" spans="1:11" x14ac:dyDescent="0.2">
      <c r="A49" s="9"/>
      <c r="B49" s="66" t="s">
        <v>5</v>
      </c>
      <c r="C49" s="16">
        <f>-(C48-D48)/D48</f>
        <v>0.49906249251267648</v>
      </c>
      <c r="D49" s="16">
        <f>-(D48-E48)/E48</f>
        <v>0.16041323090038442</v>
      </c>
      <c r="E49" s="16">
        <f>(E48-H48)/H48</f>
        <v>-9.9959190488124502E-2</v>
      </c>
      <c r="F49" s="33"/>
      <c r="G49" s="33"/>
      <c r="H49" s="16">
        <f>(H48-K48)/K48</f>
        <v>0.36022646424119564</v>
      </c>
      <c r="I49" s="33"/>
      <c r="J49" s="74"/>
      <c r="K49" s="67"/>
    </row>
    <row r="50" spans="1:11" x14ac:dyDescent="0.2">
      <c r="A50" s="9"/>
      <c r="B50" s="66" t="str">
        <f>B22</f>
        <v xml:space="preserve">margin </v>
      </c>
      <c r="C50" s="16">
        <f>C48/'Country Turnover'!C37</f>
        <v>-4.1193459305095041E-2</v>
      </c>
      <c r="D50" s="16">
        <f>D48/'Country Turnover'!D37</f>
        <v>-7.3869111173826218E-2</v>
      </c>
      <c r="E50" s="16">
        <f>E48/'Country Turnover'!E37</f>
        <v>-8.4700617949135956E-2</v>
      </c>
      <c r="F50" s="33"/>
      <c r="G50" s="33"/>
      <c r="H50" s="16">
        <f>H48/'Country Turnover'!H37</f>
        <v>-0.10361587479878805</v>
      </c>
      <c r="I50" s="33"/>
      <c r="J50" s="74">
        <f>J48/'Country Turnover'!J37</f>
        <v>-5.3673020818786679E-2</v>
      </c>
      <c r="K50" s="67">
        <f>K48/'Country Turnover'!K37</f>
        <v>-9.7751827239028838E-2</v>
      </c>
    </row>
    <row r="51" spans="1:11" x14ac:dyDescent="0.2">
      <c r="A51" s="9"/>
      <c r="B51" s="144" t="s">
        <v>11</v>
      </c>
      <c r="C51" s="16">
        <f>C48/C80</f>
        <v>-1.696759433695811E-3</v>
      </c>
      <c r="D51" s="16">
        <f>D48/D80</f>
        <v>-3.1717201838269227E-3</v>
      </c>
      <c r="E51" s="16">
        <f>E48/E80</f>
        <v>-4.3090235923072696E-3</v>
      </c>
      <c r="F51" s="33"/>
      <c r="G51" s="33"/>
      <c r="H51" s="16">
        <f>H48/H80</f>
        <v>-5.1728913329375063E-3</v>
      </c>
      <c r="I51" s="35"/>
      <c r="J51" s="156">
        <f>J48/J80</f>
        <v>-4.4718211981575658E-3</v>
      </c>
      <c r="K51" s="67">
        <f>K48/K80</f>
        <v>-4.4718211981575658E-3</v>
      </c>
    </row>
    <row r="52" spans="1:11" x14ac:dyDescent="0.2">
      <c r="A52" s="9"/>
      <c r="B52" s="143" t="s">
        <v>13</v>
      </c>
      <c r="C52" s="29">
        <v>0.27374195000000001</v>
      </c>
      <c r="D52" s="29">
        <v>1.48153015</v>
      </c>
      <c r="E52" s="29">
        <v>1.2910657371718699</v>
      </c>
      <c r="F52" s="34"/>
      <c r="G52" s="34"/>
      <c r="H52" s="29">
        <v>1.0335403244002399</v>
      </c>
      <c r="I52" s="34"/>
      <c r="J52" s="157"/>
      <c r="K52" s="197"/>
    </row>
    <row r="53" spans="1:11" x14ac:dyDescent="0.2">
      <c r="A53" s="9"/>
      <c r="B53" s="66" t="s">
        <v>5</v>
      </c>
      <c r="C53" s="247">
        <f>--(C52-D52)/D52</f>
        <v>-0.8152302536671292</v>
      </c>
      <c r="D53" s="247">
        <v>0.14749999999999999</v>
      </c>
      <c r="E53" s="247">
        <v>0.2492</v>
      </c>
      <c r="F53" s="33"/>
      <c r="G53" s="33"/>
      <c r="H53" s="16"/>
      <c r="I53" s="33"/>
      <c r="J53" s="74"/>
      <c r="K53" s="67"/>
    </row>
    <row r="54" spans="1:11" x14ac:dyDescent="0.2">
      <c r="A54" s="9"/>
      <c r="B54" s="66" t="str">
        <f>B26</f>
        <v xml:space="preserve">margin </v>
      </c>
      <c r="C54" s="16">
        <f>C52/'Country Turnover'!C40</f>
        <v>1.0016712121420862E-2</v>
      </c>
      <c r="D54" s="16">
        <f>D52/'Country Turnover'!D40</f>
        <v>5.2803421170029098E-2</v>
      </c>
      <c r="E54" s="16">
        <f>E52/'Country Turnover'!E40</f>
        <v>4.6746833251095257E-2</v>
      </c>
      <c r="F54" s="33"/>
      <c r="G54" s="33"/>
      <c r="H54" s="16">
        <f>H52/'Country Turnover'!H40</f>
        <v>6.1193876274940801E-2</v>
      </c>
      <c r="I54" s="33"/>
      <c r="J54" s="74"/>
      <c r="K54" s="67"/>
    </row>
    <row r="55" spans="1:11" x14ac:dyDescent="0.2">
      <c r="A55" s="9"/>
      <c r="B55" s="144" t="s">
        <v>11</v>
      </c>
      <c r="C55" s="16">
        <f>C52/C80</f>
        <v>5.8461649115340852E-3</v>
      </c>
      <c r="D55" s="16">
        <f>D52/D80</f>
        <v>2.9627727622222304E-2</v>
      </c>
      <c r="E55" s="16">
        <f>E52/E80</f>
        <v>2.9450033768403289E-2</v>
      </c>
      <c r="F55" s="33"/>
      <c r="G55" s="33"/>
      <c r="H55" s="16">
        <f>H52/H80</f>
        <v>2.5473085418544008E-2</v>
      </c>
      <c r="I55" s="35"/>
      <c r="J55" s="156"/>
      <c r="K55" s="67"/>
    </row>
    <row r="56" spans="1:11" x14ac:dyDescent="0.2">
      <c r="A56" s="9"/>
      <c r="B56" s="143" t="s">
        <v>16</v>
      </c>
      <c r="C56" s="29">
        <v>-4.7979807227276502E-2</v>
      </c>
      <c r="D56" s="29">
        <v>3.6067000000000002E-2</v>
      </c>
      <c r="E56" s="29">
        <v>-7.3271242657376001E-2</v>
      </c>
      <c r="F56" s="34"/>
      <c r="G56" s="34"/>
      <c r="H56" s="29">
        <v>-0.23253562441089001</v>
      </c>
      <c r="I56" s="34"/>
      <c r="J56" s="157"/>
      <c r="K56" s="197"/>
    </row>
    <row r="57" spans="1:11" x14ac:dyDescent="0.2">
      <c r="A57" s="9"/>
      <c r="B57" s="66" t="s">
        <v>5</v>
      </c>
      <c r="C57" s="247">
        <f>--(C56-D56)/D56</f>
        <v>-2.3302965932092077</v>
      </c>
      <c r="D57" s="247">
        <v>1.4922</v>
      </c>
      <c r="E57" s="247">
        <v>0.68489999999999995</v>
      </c>
      <c r="F57" s="33"/>
      <c r="G57" s="33"/>
      <c r="H57" s="16"/>
      <c r="I57" s="33"/>
      <c r="J57" s="74"/>
      <c r="K57" s="67"/>
    </row>
    <row r="58" spans="1:11" x14ac:dyDescent="0.2">
      <c r="A58" s="9"/>
      <c r="B58" s="66" t="str">
        <f>B30</f>
        <v xml:space="preserve">margin </v>
      </c>
      <c r="C58" s="16">
        <f>C56/'Country Turnover'!C43</f>
        <v>-2.4742542266227997E-2</v>
      </c>
      <c r="D58" s="16">
        <f>D56/'Country Turnover'!D43</f>
        <v>1.657839961800224E-2</v>
      </c>
      <c r="E58" s="16">
        <f>E56/'Country Turnover'!E43</f>
        <v>-2.7737081087672713E-2</v>
      </c>
      <c r="F58" s="33"/>
      <c r="G58" s="33"/>
      <c r="H58" s="16">
        <f>H56/'Country Turnover'!H43</f>
        <v>-0.11776894242706552</v>
      </c>
      <c r="I58" s="33"/>
      <c r="J58" s="74"/>
      <c r="K58" s="67"/>
    </row>
    <row r="59" spans="1:11" ht="13.5" thickBot="1" x14ac:dyDescent="0.25">
      <c r="A59" s="9"/>
      <c r="B59" s="144" t="s">
        <v>11</v>
      </c>
      <c r="C59" s="16">
        <f>C56/C80</f>
        <v>-1.0246798690309374E-3</v>
      </c>
      <c r="D59" s="16">
        <f>D56/D80</f>
        <v>7.2127000058061041E-4</v>
      </c>
      <c r="E59" s="16">
        <f>E56/E80</f>
        <v>-1.6713638263218334E-3</v>
      </c>
      <c r="F59" s="33"/>
      <c r="G59" s="33"/>
      <c r="H59" s="16">
        <f>H56/H80</f>
        <v>-5.7311743757171721E-3</v>
      </c>
      <c r="I59" s="35"/>
      <c r="J59" s="156"/>
      <c r="K59" s="67"/>
    </row>
    <row r="60" spans="1:11" x14ac:dyDescent="0.2">
      <c r="A60" s="9"/>
      <c r="B60" s="203" t="s">
        <v>46</v>
      </c>
      <c r="C60" s="204">
        <v>19.096122820703606</v>
      </c>
      <c r="D60" s="204">
        <v>22.851010724094721</v>
      </c>
      <c r="E60" s="204">
        <f>+E8+E16+E20+E24+E28+E36+E40+E44+E48+E12+E52+E56+E32</f>
        <v>18.224643339346684</v>
      </c>
      <c r="F60" s="205"/>
      <c r="G60" s="205"/>
      <c r="H60" s="204">
        <f>+H8+H16+H20+H24+H28+H36+H40+H44+H48+H12+H52+H56+H32</f>
        <v>18.069111024491555</v>
      </c>
      <c r="I60" s="205"/>
      <c r="J60" s="206">
        <f>+J8+J16+J20+J24+J28+J36+J40+J44+J48+J12+J32</f>
        <v>14.068606859281777</v>
      </c>
      <c r="K60" s="207">
        <f>+K8+K16+K20+K24+K28+K36+K40+K44+K48+K12+K32</f>
        <v>14.068606859281772</v>
      </c>
    </row>
    <row r="61" spans="1:11" x14ac:dyDescent="0.2">
      <c r="A61" s="9"/>
      <c r="B61" s="208" t="str">
        <f>B37</f>
        <v>y-o-y growth (%)</v>
      </c>
      <c r="C61" s="180">
        <f>(C60-D60)/D60</f>
        <v>-0.16432042979314959</v>
      </c>
      <c r="D61" s="180">
        <f>(D60-E60)/E60</f>
        <v>0.25385228663212245</v>
      </c>
      <c r="E61" s="180">
        <f>(E60-H60)/H60</f>
        <v>8.607635131817783E-3</v>
      </c>
      <c r="F61" s="209"/>
      <c r="G61" s="209"/>
      <c r="H61" s="180">
        <f>(H60-K60)/K60</f>
        <v>0.28435680982658551</v>
      </c>
      <c r="I61" s="209"/>
      <c r="J61" s="182"/>
      <c r="K61" s="183"/>
    </row>
    <row r="62" spans="1:11" x14ac:dyDescent="0.2">
      <c r="A62" s="9"/>
      <c r="B62" s="208" t="str">
        <f>+B6</f>
        <v xml:space="preserve">margin </v>
      </c>
      <c r="C62" s="180">
        <f>C60/'Country Turnover'!C46</f>
        <v>7.1947352226019348E-2</v>
      </c>
      <c r="D62" s="180">
        <f>D60/'Country Turnover'!D46</f>
        <v>8.8801900570985581E-2</v>
      </c>
      <c r="E62" s="180">
        <f>E60/'Country Turnover'!E46</f>
        <v>7.473353079285909E-2</v>
      </c>
      <c r="F62" s="209"/>
      <c r="G62" s="209"/>
      <c r="H62" s="180">
        <f>H60/'Country Turnover'!H46</f>
        <v>7.9499681890616611E-2</v>
      </c>
      <c r="I62" s="209"/>
      <c r="J62" s="182">
        <f>J60/'Country Turnover'!J46</f>
        <v>6.3666290070548942E-2</v>
      </c>
      <c r="K62" s="183">
        <f>K60/'Country Turnover'!K46</f>
        <v>7.5044491382716488E-2</v>
      </c>
    </row>
    <row r="63" spans="1:11" ht="13.5" thickBot="1" x14ac:dyDescent="0.25">
      <c r="A63" s="9"/>
      <c r="B63" s="210" t="str">
        <f>B39</f>
        <v>% of Total Ebit</v>
      </c>
      <c r="C63" s="185">
        <f>C60/C80</f>
        <v>0.40782599517809648</v>
      </c>
      <c r="D63" s="185">
        <f>D60/D80</f>
        <v>0.45697586486914171</v>
      </c>
      <c r="E63" s="185">
        <f>E60/E80</f>
        <v>0.41571575041296049</v>
      </c>
      <c r="F63" s="211"/>
      <c r="G63" s="211"/>
      <c r="H63" s="185">
        <f>H60/H80</f>
        <v>0.44533918773911918</v>
      </c>
      <c r="I63" s="211"/>
      <c r="J63" s="187">
        <f>J60/J80</f>
        <v>0.40772516309306872</v>
      </c>
      <c r="K63" s="188">
        <f>K60/K80</f>
        <v>0.40772516309306855</v>
      </c>
    </row>
    <row r="64" spans="1:11" ht="12.75" hidden="1" customHeight="1" x14ac:dyDescent="0.2">
      <c r="A64" s="256"/>
      <c r="B64" s="143" t="s">
        <v>13</v>
      </c>
      <c r="C64" s="18"/>
      <c r="D64" s="34"/>
      <c r="E64" s="18">
        <v>0</v>
      </c>
      <c r="F64" s="34"/>
      <c r="G64" s="34"/>
      <c r="H64" s="18">
        <v>0</v>
      </c>
      <c r="I64" s="34"/>
      <c r="J64" s="157">
        <v>0</v>
      </c>
      <c r="K64" s="199">
        <v>0</v>
      </c>
    </row>
    <row r="65" spans="1:51" ht="12.75" hidden="1" customHeight="1" x14ac:dyDescent="0.2">
      <c r="A65" s="256"/>
      <c r="B65" s="66" t="s">
        <v>5</v>
      </c>
      <c r="C65" s="16"/>
      <c r="D65" s="33"/>
      <c r="E65" s="16"/>
      <c r="F65" s="33"/>
      <c r="G65" s="33"/>
      <c r="H65" s="16"/>
      <c r="I65" s="33"/>
      <c r="J65" s="74"/>
      <c r="K65" s="67"/>
    </row>
    <row r="66" spans="1:51" ht="12.75" hidden="1" customHeight="1" x14ac:dyDescent="0.2">
      <c r="A66" s="256"/>
      <c r="B66" s="66" t="str">
        <f>B10</f>
        <v xml:space="preserve">margin </v>
      </c>
      <c r="C66" s="16"/>
      <c r="D66" s="33"/>
      <c r="E66" s="16"/>
      <c r="F66" s="33"/>
      <c r="G66" s="33"/>
      <c r="H66" s="16"/>
      <c r="I66" s="33"/>
      <c r="J66" s="74"/>
      <c r="K66" s="67"/>
    </row>
    <row r="67" spans="1:51" ht="13.5" hidden="1" thickBot="1" x14ac:dyDescent="0.25">
      <c r="A67" s="256"/>
      <c r="B67" s="144" t="s">
        <v>9</v>
      </c>
      <c r="C67" s="17"/>
      <c r="D67" s="35"/>
      <c r="E67" s="17"/>
      <c r="F67" s="35"/>
      <c r="G67" s="35"/>
      <c r="H67" s="17"/>
      <c r="I67" s="35"/>
      <c r="J67" s="156"/>
      <c r="K67" s="145"/>
    </row>
    <row r="68" spans="1:51" ht="12.75" hidden="1" customHeight="1" x14ac:dyDescent="0.2">
      <c r="A68" s="256"/>
      <c r="B68" s="143" t="s">
        <v>12</v>
      </c>
      <c r="C68" s="15"/>
      <c r="D68" s="34"/>
      <c r="E68" s="15">
        <v>0</v>
      </c>
      <c r="F68" s="34"/>
      <c r="G68" s="34"/>
      <c r="H68" s="15">
        <v>0</v>
      </c>
      <c r="I68" s="34"/>
      <c r="J68" s="73">
        <v>0</v>
      </c>
      <c r="K68" s="65">
        <v>0</v>
      </c>
    </row>
    <row r="69" spans="1:51" ht="13.5" hidden="1" thickBot="1" x14ac:dyDescent="0.25">
      <c r="A69" s="256"/>
      <c r="B69" s="66" t="s">
        <v>5</v>
      </c>
      <c r="C69" s="16"/>
      <c r="D69" s="33"/>
      <c r="E69" s="16"/>
      <c r="F69" s="33"/>
      <c r="G69" s="33"/>
      <c r="H69" s="16"/>
      <c r="I69" s="33"/>
      <c r="J69" s="74"/>
      <c r="K69" s="67"/>
    </row>
    <row r="70" spans="1:51" ht="13.5" hidden="1" thickBot="1" x14ac:dyDescent="0.25">
      <c r="A70" s="256"/>
      <c r="B70" s="66" t="str">
        <f>B10</f>
        <v xml:space="preserve">margin </v>
      </c>
      <c r="C70" s="16"/>
      <c r="D70" s="33"/>
      <c r="E70" s="16"/>
      <c r="F70" s="33"/>
      <c r="G70" s="33"/>
      <c r="H70" s="16"/>
      <c r="I70" s="33"/>
      <c r="J70" s="74"/>
      <c r="K70" s="67"/>
    </row>
    <row r="71" spans="1:51" ht="13.5" hidden="1" thickBot="1" x14ac:dyDescent="0.25">
      <c r="A71" s="256"/>
      <c r="B71" s="144" t="s">
        <v>11</v>
      </c>
      <c r="C71" s="17"/>
      <c r="D71" s="35"/>
      <c r="E71" s="17"/>
      <c r="F71" s="35"/>
      <c r="G71" s="35"/>
      <c r="H71" s="17"/>
      <c r="I71" s="35"/>
      <c r="J71" s="156"/>
      <c r="K71" s="145"/>
    </row>
    <row r="72" spans="1:51" ht="13.5" hidden="1" thickBot="1" x14ac:dyDescent="0.25">
      <c r="A72" s="256"/>
      <c r="B72" s="143" t="s">
        <v>16</v>
      </c>
      <c r="C72" s="18"/>
      <c r="D72" s="34"/>
      <c r="E72" s="18">
        <v>0</v>
      </c>
      <c r="F72" s="34"/>
      <c r="G72" s="34"/>
      <c r="H72" s="18">
        <v>0</v>
      </c>
      <c r="I72" s="34"/>
      <c r="J72" s="157">
        <v>0</v>
      </c>
      <c r="K72" s="199">
        <v>0</v>
      </c>
    </row>
    <row r="73" spans="1:51" ht="13.5" hidden="1" thickBot="1" x14ac:dyDescent="0.25">
      <c r="A73" s="256"/>
      <c r="B73" s="66" t="s">
        <v>5</v>
      </c>
      <c r="C73" s="16"/>
      <c r="D73" s="33"/>
      <c r="E73" s="16"/>
      <c r="F73" s="33"/>
      <c r="G73" s="33"/>
      <c r="H73" s="16"/>
      <c r="I73" s="33"/>
      <c r="J73" s="74"/>
      <c r="K73" s="67"/>
    </row>
    <row r="74" spans="1:51" ht="13.5" hidden="1" thickBot="1" x14ac:dyDescent="0.25">
      <c r="A74" s="256"/>
      <c r="B74" s="66" t="str">
        <f>B10</f>
        <v xml:space="preserve">margin </v>
      </c>
      <c r="C74" s="16"/>
      <c r="D74" s="33"/>
      <c r="E74" s="16"/>
      <c r="F74" s="33"/>
      <c r="G74" s="33"/>
      <c r="H74" s="16"/>
      <c r="I74" s="33"/>
      <c r="J74" s="74"/>
      <c r="K74" s="67"/>
    </row>
    <row r="75" spans="1:51" ht="13.5" hidden="1" thickBot="1" x14ac:dyDescent="0.25">
      <c r="A75" s="256"/>
      <c r="B75" s="144" t="s">
        <v>11</v>
      </c>
      <c r="C75" s="17"/>
      <c r="D75" s="35"/>
      <c r="E75" s="17"/>
      <c r="F75" s="35"/>
      <c r="G75" s="35"/>
      <c r="H75" s="17"/>
      <c r="I75" s="35"/>
      <c r="J75" s="156"/>
      <c r="K75" s="145"/>
    </row>
    <row r="76" spans="1:51" s="3" customFormat="1" ht="13.5" hidden="1" thickBot="1" x14ac:dyDescent="0.25">
      <c r="B76" s="138" t="s">
        <v>35</v>
      </c>
      <c r="C76" s="19"/>
      <c r="D76" s="37"/>
      <c r="E76" s="19">
        <v>0</v>
      </c>
      <c r="F76" s="37"/>
      <c r="G76" s="37"/>
      <c r="H76" s="19">
        <v>0</v>
      </c>
      <c r="I76" s="37"/>
      <c r="J76" s="201">
        <v>0</v>
      </c>
      <c r="K76" s="198">
        <v>0</v>
      </c>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11"/>
      <c r="AW76" s="11"/>
      <c r="AX76" s="11"/>
      <c r="AY76" s="11"/>
    </row>
    <row r="77" spans="1:51" ht="13.5" hidden="1" thickBot="1" x14ac:dyDescent="0.25">
      <c r="A77" s="3"/>
      <c r="B77" s="139" t="str">
        <f>B41</f>
        <v>y-o-y growth (%)</v>
      </c>
      <c r="C77" s="26"/>
      <c r="D77" s="38"/>
      <c r="E77" s="26"/>
      <c r="F77" s="38"/>
      <c r="G77" s="38"/>
      <c r="H77" s="26"/>
      <c r="I77" s="38"/>
      <c r="J77" s="202"/>
      <c r="K77" s="200"/>
    </row>
    <row r="78" spans="1:51" ht="13.5" hidden="1" thickBot="1" x14ac:dyDescent="0.25">
      <c r="B78" s="139" t="str">
        <f>B42</f>
        <v xml:space="preserve">margin </v>
      </c>
      <c r="C78" s="16"/>
      <c r="D78" s="38"/>
      <c r="E78" s="16"/>
      <c r="F78" s="38"/>
      <c r="G78" s="38"/>
      <c r="H78" s="16"/>
      <c r="I78" s="38"/>
      <c r="J78" s="74"/>
      <c r="K78" s="67"/>
    </row>
    <row r="79" spans="1:51" ht="13.5" hidden="1" thickBot="1" x14ac:dyDescent="0.25">
      <c r="B79" s="140" t="str">
        <f>B43</f>
        <v>% of Total Ebit</v>
      </c>
      <c r="C79" s="20"/>
      <c r="D79" s="39"/>
      <c r="E79" s="20"/>
      <c r="F79" s="39"/>
      <c r="G79" s="39"/>
      <c r="H79" s="20"/>
      <c r="I79" s="39"/>
      <c r="J79" s="155"/>
      <c r="K79" s="148"/>
    </row>
    <row r="80" spans="1:51" ht="17.25" customHeight="1" x14ac:dyDescent="0.2">
      <c r="B80" s="212" t="s">
        <v>51</v>
      </c>
      <c r="C80" s="190">
        <f>+C60+C4</f>
        <v>46.824192293981611</v>
      </c>
      <c r="D80" s="190">
        <f>+D60+D4</f>
        <v>50.004852511495919</v>
      </c>
      <c r="E80" s="190">
        <f>+E60+E4</f>
        <v>43.83919377902528</v>
      </c>
      <c r="F80" s="213"/>
      <c r="G80" s="213"/>
      <c r="H80" s="190">
        <f>+H60+H4</f>
        <v>40.573817714592153</v>
      </c>
      <c r="I80" s="213"/>
      <c r="J80" s="192">
        <f>+J60+J4</f>
        <v>34.505122893458577</v>
      </c>
      <c r="K80" s="193">
        <f>+K60+K4</f>
        <v>34.505122893458577</v>
      </c>
    </row>
    <row r="81" spans="2:11" ht="17.25" customHeight="1" x14ac:dyDescent="0.2">
      <c r="B81" s="219" t="s">
        <v>5</v>
      </c>
      <c r="C81" s="220">
        <f>+C80/D80-1</f>
        <v>-6.3607031273276715E-2</v>
      </c>
      <c r="D81" s="220">
        <f>+D80/E80-1</f>
        <v>0.14064261226036923</v>
      </c>
      <c r="E81" s="220">
        <f>+E80/H80-1</f>
        <v>8.0479882060956687E-2</v>
      </c>
      <c r="F81" s="245"/>
      <c r="G81" s="245"/>
      <c r="H81" s="220">
        <f>+H80/K80-1</f>
        <v>0.17587808163651175</v>
      </c>
      <c r="I81" s="216"/>
      <c r="J81" s="217"/>
      <c r="K81" s="218"/>
    </row>
    <row r="82" spans="2:11" ht="18" customHeight="1" thickBot="1" x14ac:dyDescent="0.25">
      <c r="B82" s="214" t="s">
        <v>28</v>
      </c>
      <c r="C82" s="83">
        <f>+C80/'Country Turnover'!C49</f>
        <v>0.11470923192188387</v>
      </c>
      <c r="D82" s="83">
        <f>+D80/'Country Turnover'!D49</f>
        <v>0.12711739087651125</v>
      </c>
      <c r="E82" s="83">
        <f>+E80/'Country Turnover'!E49</f>
        <v>0.11846100661075197</v>
      </c>
      <c r="F82" s="246"/>
      <c r="G82" s="246"/>
      <c r="H82" s="83">
        <f>+H80/'Country Turnover'!H49</f>
        <v>0.11794860876308318</v>
      </c>
      <c r="I82" s="195"/>
      <c r="J82" s="136">
        <f>+J80/'Country Turnover'!J49</f>
        <v>0.10055220000619094</v>
      </c>
      <c r="K82" s="215">
        <f>+K80/'Country Turnover'!K49</f>
        <v>0.11513894934530716</v>
      </c>
    </row>
    <row r="83" spans="2:11" x14ac:dyDescent="0.2">
      <c r="B83" s="51"/>
      <c r="C83" s="51"/>
      <c r="D83" s="51"/>
      <c r="E83" s="51"/>
      <c r="F83" s="51"/>
      <c r="G83" s="51"/>
      <c r="H83" s="51"/>
      <c r="I83" s="51"/>
      <c r="J83" s="51"/>
      <c r="K83" s="51"/>
    </row>
    <row r="84" spans="2:11" x14ac:dyDescent="0.2">
      <c r="B84" s="58" t="s">
        <v>53</v>
      </c>
      <c r="C84" s="58"/>
      <c r="D84" s="58"/>
      <c r="E84" s="51"/>
      <c r="F84" s="58"/>
      <c r="G84" s="58"/>
      <c r="H84" s="51"/>
      <c r="I84" s="51"/>
      <c r="J84" s="51"/>
      <c r="K84" s="51"/>
    </row>
    <row r="85" spans="2:11" x14ac:dyDescent="0.2">
      <c r="B85" s="51"/>
      <c r="C85" s="51"/>
      <c r="D85" s="51"/>
      <c r="E85" s="51"/>
      <c r="F85" s="51"/>
      <c r="G85" s="51"/>
      <c r="H85" s="51"/>
      <c r="I85" s="51"/>
      <c r="J85" s="51"/>
      <c r="K85" s="51"/>
    </row>
    <row r="86" spans="2:11" x14ac:dyDescent="0.2">
      <c r="B86" s="51"/>
      <c r="C86" s="51"/>
      <c r="D86" s="51"/>
      <c r="E86" s="51"/>
      <c r="F86" s="51"/>
      <c r="G86" s="51"/>
      <c r="H86" s="51"/>
      <c r="I86" s="51"/>
      <c r="J86" s="51"/>
      <c r="K86" s="51"/>
    </row>
    <row r="87" spans="2:11" x14ac:dyDescent="0.2">
      <c r="E87" s="27"/>
      <c r="H87" s="27"/>
      <c r="K87" s="27"/>
    </row>
  </sheetData>
  <mergeCells count="2">
    <mergeCell ref="A8:A39"/>
    <mergeCell ref="A64:A75"/>
  </mergeCells>
  <phoneticPr fontId="4" type="noConversion"/>
  <pageMargins left="0.75" right="0.75" top="1" bottom="1" header="0.5" footer="0.5"/>
  <pageSetup paperSize="9" scale="50" orientation="landscape" r:id="rId1"/>
  <headerFooter alignWithMargins="0"/>
  <colBreaks count="1" manualBreakCount="1">
    <brk id="3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Activity Turnover</vt:lpstr>
      <vt:lpstr>Activity EBIT</vt:lpstr>
      <vt:lpstr>Country Turnover</vt:lpstr>
      <vt:lpstr>Country EBIT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dc:creator>
  <cp:lastModifiedBy>Chronopoulou Marilou</cp:lastModifiedBy>
  <cp:lastPrinted>2015-03-16T13:24:50Z</cp:lastPrinted>
  <dcterms:created xsi:type="dcterms:W3CDTF">2005-02-18T13:29:11Z</dcterms:created>
  <dcterms:modified xsi:type="dcterms:W3CDTF">2022-04-29T16:03:49Z</dcterms:modified>
</cp:coreProperties>
</file>